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Travel" sheetId="1" r:id="rId1"/>
    <sheet name="Hospitality" sheetId="2" r:id="rId2"/>
    <sheet name="Gifts and Benefits" sheetId="3" r:id="rId3"/>
    <sheet name="All other  expenses" sheetId="4" r:id="rId4"/>
  </sheets>
  <definedNames>
    <definedName name="_xlnm.Print_Area" localSheetId="3">'All other  expenses'!$A$1:$E$22</definedName>
    <definedName name="_xlnm.Print_Area" localSheetId="2">'Gifts and Benefits'!$A$1:$E$12</definedName>
    <definedName name="_xlnm.Print_Area" localSheetId="1">'Hospitality'!$A$1:$F$15</definedName>
    <definedName name="_xlnm.Print_Area" localSheetId="0">'Travel'!$A$1:$D$87</definedName>
  </definedNames>
  <calcPr fullCalcOnLoad="1"/>
</workbook>
</file>

<file path=xl/sharedStrings.xml><?xml version="1.0" encoding="utf-8"?>
<sst xmlns="http://schemas.openxmlformats.org/spreadsheetml/2006/main" count="258" uniqueCount="148">
  <si>
    <t>Date</t>
  </si>
  <si>
    <t>Location/s</t>
  </si>
  <si>
    <t>Location</t>
  </si>
  <si>
    <t>Disclosure period</t>
  </si>
  <si>
    <t>Sub total</t>
  </si>
  <si>
    <t xml:space="preserve">Purpose (eg, hosting delegation from China) 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</si>
  <si>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</si>
  <si>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</si>
  <si>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</si>
  <si>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</si>
  <si>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</si>
  <si>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Nature (eg taxi, parking, bus)</t>
  </si>
  <si>
    <t>Reason (eg building relationships, team building)</t>
  </si>
  <si>
    <t>Nature (what and for how many eg dinner for 5)</t>
  </si>
  <si>
    <t>Total other expenses</t>
  </si>
  <si>
    <t>DomesticTravel (within NZ, including travel to and from local airport)</t>
  </si>
  <si>
    <t>Nature (eg hotel, airfare, meals &amp; for how many people, other costs)</t>
  </si>
  <si>
    <t>Nature (eg hotel, airfares, taxis, meals &amp; for how many people, other costs)</t>
  </si>
  <si>
    <t>Gifts  and hospitality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</si>
  <si>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</si>
  <si>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</si>
  <si>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</si>
  <si>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</si>
  <si>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Date(s)</t>
  </si>
  <si>
    <t>Comment / explanation ***</t>
  </si>
  <si>
    <t>Offered by 
(who made the offer?)</t>
  </si>
  <si>
    <t>Nature ***</t>
  </si>
  <si>
    <t>International Travel (including  travel within NZ at beginning and end of overseas trip)**</t>
  </si>
  <si>
    <t>Description ** (e.g. event tickets,  etc)</t>
  </si>
  <si>
    <t>Hospitality</t>
  </si>
  <si>
    <t>Gifts and Benefits over $50 annual value**</t>
  </si>
  <si>
    <t>All other expenditure incurred by the chief executive that is not travel, hospitality or gifts</t>
  </si>
  <si>
    <t>All Other Expenses**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</si>
  <si>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</si>
  <si>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</si>
  <si>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Purpose of trip (eg attending XYZ conference for 3 days)****</t>
  </si>
  <si>
    <t>Purpose (eg visiting district office for two days...) ****</t>
  </si>
  <si>
    <t>Purpose (eg meeting with Minister) ****</t>
  </si>
  <si>
    <t>All hospitality expenses provided by the CE in the context of his/her job to anyone external to the Public Service or statutory Crown entities.</t>
  </si>
  <si>
    <t>Comments</t>
  </si>
  <si>
    <t>Civil Aviation Authority</t>
  </si>
  <si>
    <t>Graeme Harris</t>
  </si>
  <si>
    <t>1 July 2017 to 30 June 2018 (or specify applicable part year)*</t>
  </si>
  <si>
    <t>Participate in plenary session at annual Aviation New Zealand conference in Hamilton</t>
  </si>
  <si>
    <t>Present awards to industry participants at annual Aviation New Zealand conference dinner in Hamilton</t>
  </si>
  <si>
    <t>Local Travel (within City, excluding travel to airport for the purposes of catching a flight)</t>
  </si>
  <si>
    <t>Annual</t>
  </si>
  <si>
    <t>Koru Club membership</t>
  </si>
  <si>
    <t>Air New Zealand</t>
  </si>
  <si>
    <t>Complimentary by virtue of Gold/Gold Elite status points</t>
  </si>
  <si>
    <t>Wellington (CAA offices)</t>
  </si>
  <si>
    <t>Discussion of current issues</t>
  </si>
  <si>
    <t>Hosted Aviation New Zealand representatives</t>
  </si>
  <si>
    <t>Working lunch for six people (including CAA senior management)</t>
  </si>
  <si>
    <t>Lunch for CE</t>
  </si>
  <si>
    <t>Dinner for CE and one other CAA attendee</t>
  </si>
  <si>
    <t>Hotel accommodation for CE for six nights</t>
  </si>
  <si>
    <t>Hotel breakfasts for CE (six) and one dinner</t>
  </si>
  <si>
    <t>Hosted delegation from Transport Canada and the Civil Aviation Safety Authority of Australia</t>
  </si>
  <si>
    <t>Social function in conjunction with trilateral meetings to discuss areas of mutual regulatory interest</t>
  </si>
  <si>
    <t>Taxi for CE from Wellington to home</t>
  </si>
  <si>
    <t>Air New Zealand annual parliamentary reception</t>
  </si>
  <si>
    <t>Dinner for CE (with Board members and senior management)</t>
  </si>
  <si>
    <t>Charley Noble (Wellington restaurant)</t>
  </si>
  <si>
    <t>Passport photo for Thailand visa</t>
  </si>
  <si>
    <t>Visa for Thailand</t>
  </si>
  <si>
    <t>Taxi for CE from airport to home</t>
  </si>
  <si>
    <t>Visa for Mongolia</t>
  </si>
  <si>
    <t>Return airfare for CE Wellington/Auckland/Tokyo</t>
  </si>
  <si>
    <t>Return airfare for CE Wellington/Christchurch</t>
  </si>
  <si>
    <t>Return airfare for CE Wellington/Queenstown</t>
  </si>
  <si>
    <t>Return airfare for CE Wellington/Auckland</t>
  </si>
  <si>
    <t>Meeting with Wellington Airport CE</t>
  </si>
  <si>
    <t>Mobile phone rental/tolls</t>
  </si>
  <si>
    <t>Monthly charge</t>
  </si>
  <si>
    <t>Wellington</t>
  </si>
  <si>
    <t>Hotel accommodation and meals for CE for five nights in Bangkok</t>
  </si>
  <si>
    <t>Dinner (10/7) and lunch (11/7) for CE in Singapore</t>
  </si>
  <si>
    <t>Chair Panel at 6th World Civil Aviation Chief Executives Forum, Singapore 11-13 July</t>
  </si>
  <si>
    <t>10-13/7/17</t>
  </si>
  <si>
    <t>Dinner for CE in Bangkok</t>
  </si>
  <si>
    <t>Head of Delegation, 54th Directors General of Civil Aviation (DGCA) conference in Ulaanbaatar, Mongolia, 7 - 11 August</t>
  </si>
  <si>
    <t>Head of Delegation, 54th DGCA conference in Ulaanbaatar, Mongolia, 7 - 11 August</t>
  </si>
  <si>
    <t>Return airfare for CE Tokyo/Ulaanbaatar</t>
  </si>
  <si>
    <t>Airfare for CE - Wellington/Auckland/Singapore/ Bangkok</t>
  </si>
  <si>
    <t>Airfare for CE - Bangkok/Singapore/Auckland/ Wellington</t>
  </si>
  <si>
    <t>Return airfare for CE Wellington/Auckland/ Singapore/Bangkok</t>
  </si>
  <si>
    <t>Parking at Wellington Airport</t>
  </si>
  <si>
    <t>Hotel accommodation and breakfast for CE for one night in Hamilton</t>
  </si>
  <si>
    <t xml:space="preserve">Taxi for CE from Wellington Airport to CAA </t>
  </si>
  <si>
    <t>Taxi for CE Christchurch Airport to hotel</t>
  </si>
  <si>
    <t>Hotel accommodation and breakfast for CE for one night in Christchurch</t>
  </si>
  <si>
    <t>Taxi for CE from Wellington Airport to home</t>
  </si>
  <si>
    <t>Hotel accommodation and breakfast for CE for one night in Queenstown</t>
  </si>
  <si>
    <t>Airfare for CE Wellington/Queenstown/Auckland/ Wellington</t>
  </si>
  <si>
    <t>Hotel accommodation and breakfast for CE for two nights in Queenstown</t>
  </si>
  <si>
    <t>Return airfare for CE Auckland/Wellington</t>
  </si>
  <si>
    <t>Hotel accommodation for CE for one night in Auckland</t>
  </si>
  <si>
    <t>Parking at Wellington Airport for CE</t>
  </si>
  <si>
    <t>NZ Search and Rescue awards</t>
  </si>
  <si>
    <t>Hosted breakfast meeting for transport regulatory CEs</t>
  </si>
  <si>
    <t>Breakfast for three people (CEs of CAA, WorkSafe New Zealand and Maritime New Zealand)</t>
  </si>
  <si>
    <t>Two Grey (Wellington restaurant)</t>
  </si>
  <si>
    <t>Hosted CEs of Australian Civil Aviation Safety Authority and Australian Transport Safety Bureau</t>
  </si>
  <si>
    <t>Dinner for three people</t>
  </si>
  <si>
    <t>Three nights accommodation in Singapore</t>
  </si>
  <si>
    <t>Estimated value (NZ$)
(inc GST)***</t>
  </si>
  <si>
    <t>Cost ($)
(inc GST)**</t>
  </si>
  <si>
    <r>
      <t>Cost (NZ$)
(</t>
    </r>
    <r>
      <rPr>
        <b/>
        <sz val="10"/>
        <color indexed="8"/>
        <rFont val="Arial"/>
        <family val="2"/>
      </rPr>
      <t>inc GST)***</t>
    </r>
  </si>
  <si>
    <r>
      <t xml:space="preserve">Dinner for </t>
    </r>
    <r>
      <rPr>
        <sz val="10"/>
        <rFont val="Arial"/>
        <family val="2"/>
      </rPr>
      <t>five</t>
    </r>
    <r>
      <rPr>
        <sz val="10"/>
        <color theme="1"/>
        <rFont val="Arial"/>
        <family val="2"/>
      </rPr>
      <t xml:space="preserve"> people (including CAA senior management)</t>
    </r>
  </si>
  <si>
    <t>Farelli's (Queenstown restaurant)</t>
  </si>
  <si>
    <t>Working relationship/liaison meeting</t>
  </si>
  <si>
    <t>Relationship building</t>
  </si>
  <si>
    <t>Singapore Aviation Academy</t>
  </si>
  <si>
    <t>No. of items = 2</t>
  </si>
  <si>
    <t>Attend Asia Pacific Air Navigation Planning and Implementation Regional Group (APANPIRG) meeting, Bangkok, 11 - 14 September</t>
  </si>
  <si>
    <t>Attend APANPIRG meeting, Bangkok, 11 - 14 September</t>
  </si>
  <si>
    <t>Attend Regional Aviation Safety Group-Asia and Pacific (RASG-APAC), Asia Pacific Air Navigation Planning and Implementation Regional Group (APANPIRG) Coordination Meeting and APANPIRG Mid-year Review, Bangkok 6-7 July; Chair Panel at 6th World Civil Aviation Chief Executives Forum, Singapore, 11-13 July</t>
  </si>
  <si>
    <t>Attend RASG-APAC, APANPIRG Coordination Meeting and APANPIRG Mid-year Review, Bangkok 6-7 July; Chair Panel at 6th World Civil Aviation Chief Executives Forum, Singapore, 11-13 July</t>
  </si>
  <si>
    <t>Attend RASG-APAC, APANPIRG Coordination Meeting and APANPIRG Mid-year Review, Bangkok, 6-7 July</t>
  </si>
  <si>
    <t>Chair Panel at 6th World Civil Aviation Chief Executives Forum, Singapore, 11-13 July</t>
  </si>
  <si>
    <t>Return from Auckland after flight to Singapore cancelled</t>
  </si>
  <si>
    <t>Attend International Civil Aviation Organization (ICAO) Safety Management Systems seminar in Singapore, 23-24 April, but flight to Singapore cancelled.  Returned home (after overnighting in airport terminal) as next flight to Singapore was too late for attendance to be worthwhile</t>
  </si>
  <si>
    <t>Open Helicopters and Small Aeroplanes Sector Risk Profile workshop in Christchurch, 16 November</t>
  </si>
  <si>
    <t>Attend Safety Management Systems seminar, Christchurch, 22 February</t>
  </si>
  <si>
    <t>Attend Helicopters and Small Aeroplanes Sector Risk Profile workshop in Queenstown, 27 February and visit industry participant in Auckland, 28 February</t>
  </si>
  <si>
    <t>Attend Helicopters and Small Aeroplanes Sector Risk Profile workshop in Queenstown, 27 February</t>
  </si>
  <si>
    <t>Visit industry participant in Auckland, 28 February</t>
  </si>
  <si>
    <t>Attend IAOPA 2018 World Assembly in Queenstown, 25-28 March, incl as speaker</t>
  </si>
  <si>
    <t>Board and industry meetings in Auckland, 23-24 May</t>
  </si>
  <si>
    <t>Attend New Zealand Air Line Pilots' Assn (NZALPA) meeting and function in Auckland, 19 June</t>
  </si>
  <si>
    <t>Attend NZALPA meeting and function in Auckland, 19 June</t>
  </si>
  <si>
    <t>Invoice not yet received</t>
  </si>
  <si>
    <t>Hotel accommodation for CE for one night in Auckland enroute to Mongolia</t>
  </si>
  <si>
    <t>Hotel accommodation for CE for seven nights in Mongolia</t>
  </si>
  <si>
    <t>Return airfare for CE Wellington/Hamilton</t>
  </si>
  <si>
    <t>Taxi for CE from CAA to Wellington Airport</t>
  </si>
  <si>
    <t>Taxi for CE from hotel to Queenstown Airport</t>
  </si>
  <si>
    <t>Taxi for CE from Auckland Airport to client</t>
  </si>
  <si>
    <t>Taxi for CE from client to Auckland Airport</t>
  </si>
  <si>
    <t>Taxi for CE from Wellington Airport to CAA</t>
  </si>
  <si>
    <t>Taxi for CE from home to Wellington Airport</t>
  </si>
  <si>
    <t>Two lunches and two afternoon teas for CE on 23 and 24 May</t>
  </si>
  <si>
    <t>Taxi for CE from Auckland Airport to city</t>
  </si>
  <si>
    <t>Taxi for CE from Auckland city to Auckland Airport</t>
  </si>
  <si>
    <t>Parking at Wellington Airport (pick up on return)</t>
  </si>
  <si>
    <t>Meal for CE at Wellington Airport on return from Thailand</t>
  </si>
  <si>
    <t>Taxi for CE from Hamilton Airport to hotel venue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</si>
</sst>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_ ;\-#,##0.00\ "/>
  </numFmts>
  <fonts count="57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i/>
      <sz val="12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rgb="FFFF0000"/>
      <name val="Arial"/>
      <family val="2"/>
    </font>
    <font>
      <sz val="16"/>
      <color theme="1"/>
      <name val="Arial"/>
      <family val="2"/>
    </font>
    <font>
      <i/>
      <sz val="10"/>
      <color theme="1"/>
      <name val="Arial"/>
      <family val="2"/>
    </font>
    <font>
      <i/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399949997663497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3" fillId="34" borderId="11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35" borderId="10" xfId="0" applyFill="1" applyBorder="1" applyAlignment="1">
      <alignment/>
    </xf>
    <xf numFmtId="0" fontId="2" fillId="0" borderId="12" xfId="0" applyFont="1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2" fillId="0" borderId="16" xfId="0" applyFont="1" applyBorder="1" applyAlignment="1">
      <alignment wrapText="1"/>
    </xf>
    <xf numFmtId="0" fontId="4" fillId="33" borderId="17" xfId="0" applyFont="1" applyFill="1" applyBorder="1" applyAlignment="1">
      <alignment vertical="center" wrapText="1" readingOrder="1"/>
    </xf>
    <xf numFmtId="0" fontId="49" fillId="0" borderId="0" xfId="0" applyFont="1" applyBorder="1" applyAlignment="1">
      <alignment wrapText="1"/>
    </xf>
    <xf numFmtId="0" fontId="49" fillId="0" borderId="13" xfId="0" applyFont="1" applyBorder="1" applyAlignment="1">
      <alignment wrapText="1"/>
    </xf>
    <xf numFmtId="0" fontId="49" fillId="0" borderId="14" xfId="0" applyFont="1" applyBorder="1" applyAlignment="1">
      <alignment wrapText="1"/>
    </xf>
    <xf numFmtId="0" fontId="49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2" fillId="0" borderId="1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35" borderId="16" xfId="0" applyFont="1" applyFill="1" applyBorder="1" applyAlignment="1">
      <alignment vertical="center" readingOrder="1"/>
    </xf>
    <xf numFmtId="0" fontId="5" fillId="36" borderId="18" xfId="0" applyFont="1" applyFill="1" applyBorder="1" applyAlignment="1">
      <alignment vertical="center" wrapText="1" readingOrder="1"/>
    </xf>
    <xf numFmtId="0" fontId="50" fillId="0" borderId="0" xfId="0" applyFont="1" applyBorder="1" applyAlignment="1">
      <alignment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51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" fillId="37" borderId="16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6" fillId="35" borderId="16" xfId="0" applyFont="1" applyFill="1" applyBorder="1" applyAlignment="1">
      <alignment vertical="center" wrapText="1" readingOrder="1"/>
    </xf>
    <xf numFmtId="0" fontId="0" fillId="0" borderId="0" xfId="0" applyFont="1" applyBorder="1" applyAlignment="1">
      <alignment wrapText="1"/>
    </xf>
    <xf numFmtId="164" fontId="2" fillId="37" borderId="10" xfId="0" applyNumberFormat="1" applyFont="1" applyFill="1" applyBorder="1" applyAlignment="1">
      <alignment vertical="center"/>
    </xf>
    <xf numFmtId="164" fontId="49" fillId="37" borderId="10" xfId="0" applyNumberFormat="1" applyFont="1" applyFill="1" applyBorder="1" applyAlignment="1">
      <alignment vertical="center" wrapText="1"/>
    </xf>
    <xf numFmtId="164" fontId="2" fillId="35" borderId="10" xfId="0" applyNumberFormat="1" applyFont="1" applyFill="1" applyBorder="1" applyAlignment="1">
      <alignment vertical="center"/>
    </xf>
    <xf numFmtId="164" fontId="6" fillId="35" borderId="10" xfId="0" applyNumberFormat="1" applyFont="1" applyFill="1" applyBorder="1" applyAlignment="1">
      <alignment vertical="center" wrapText="1" readingOrder="1"/>
    </xf>
    <xf numFmtId="0" fontId="52" fillId="0" borderId="0" xfId="0" applyFont="1" applyBorder="1" applyAlignment="1">
      <alignment horizontal="center" vertical="center"/>
    </xf>
    <xf numFmtId="0" fontId="0" fillId="38" borderId="19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0" fillId="0" borderId="13" xfId="0" applyNumberForma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14" fontId="0" fillId="0" borderId="0" xfId="0" applyNumberFormat="1" applyBorder="1" applyAlignment="1">
      <alignment horizontal="right" vertical="top" wrapText="1"/>
    </xf>
    <xf numFmtId="0" fontId="0" fillId="0" borderId="13" xfId="0" applyBorder="1" applyAlignment="1">
      <alignment horizontal="left" vertical="top" wrapText="1"/>
    </xf>
    <xf numFmtId="4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14" fontId="0" fillId="0" borderId="13" xfId="0" applyNumberFormat="1" applyFont="1" applyBorder="1" applyAlignment="1">
      <alignment horizontal="right" vertical="top" wrapText="1"/>
    </xf>
    <xf numFmtId="0" fontId="0" fillId="38" borderId="11" xfId="0" applyFont="1" applyFill="1" applyBorder="1" applyAlignment="1">
      <alignment/>
    </xf>
    <xf numFmtId="0" fontId="0" fillId="38" borderId="11" xfId="0" applyFont="1" applyFill="1" applyBorder="1" applyAlignment="1">
      <alignment wrapText="1"/>
    </xf>
    <xf numFmtId="0" fontId="0" fillId="38" borderId="15" xfId="0" applyFont="1" applyFill="1" applyBorder="1" applyAlignment="1">
      <alignment wrapText="1"/>
    </xf>
    <xf numFmtId="0" fontId="0" fillId="38" borderId="20" xfId="0" applyFont="1" applyFill="1" applyBorder="1" applyAlignment="1">
      <alignment/>
    </xf>
    <xf numFmtId="0" fontId="0" fillId="38" borderId="20" xfId="0" applyFont="1" applyFill="1" applyBorder="1" applyAlignment="1">
      <alignment wrapText="1"/>
    </xf>
    <xf numFmtId="14" fontId="0" fillId="0" borderId="13" xfId="0" applyNumberFormat="1" applyFont="1" applyBorder="1" applyAlignment="1">
      <alignment horizontal="left" vertical="top" wrapText="1"/>
    </xf>
    <xf numFmtId="14" fontId="0" fillId="0" borderId="0" xfId="0" applyNumberFormat="1" applyAlignment="1">
      <alignment vertical="top" wrapText="1"/>
    </xf>
    <xf numFmtId="14" fontId="0" fillId="0" borderId="0" xfId="0" applyNumberFormat="1" applyAlignment="1">
      <alignment horizontal="right" vertical="top" wrapText="1"/>
    </xf>
    <xf numFmtId="0" fontId="0" fillId="0" borderId="0" xfId="0" applyBorder="1" applyAlignment="1">
      <alignment wrapText="1"/>
    </xf>
    <xf numFmtId="0" fontId="49" fillId="0" borderId="13" xfId="0" applyFont="1" applyBorder="1" applyAlignment="1">
      <alignment/>
    </xf>
    <xf numFmtId="0" fontId="2" fillId="37" borderId="10" xfId="0" applyFont="1" applyFill="1" applyBorder="1" applyAlignment="1">
      <alignment vertical="center" wrapText="1"/>
    </xf>
    <xf numFmtId="0" fontId="2" fillId="37" borderId="12" xfId="0" applyFont="1" applyFill="1" applyBorder="1" applyAlignment="1">
      <alignment vertical="center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right" vertical="top" wrapText="1"/>
    </xf>
    <xf numFmtId="0" fontId="0" fillId="0" borderId="0" xfId="0" applyFill="1" applyAlignment="1">
      <alignment wrapText="1"/>
    </xf>
    <xf numFmtId="0" fontId="0" fillId="0" borderId="0" xfId="0" applyFont="1" applyBorder="1" applyAlignment="1">
      <alignment vertical="top"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14" fontId="0" fillId="0" borderId="13" xfId="0" applyNumberFormat="1" applyFill="1" applyBorder="1" applyAlignment="1">
      <alignment horizontal="right" vertical="top" wrapText="1"/>
    </xf>
    <xf numFmtId="4" fontId="0" fillId="0" borderId="0" xfId="0" applyNumberForma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53" fillId="0" borderId="0" xfId="0" applyFont="1" applyFill="1" applyAlignment="1">
      <alignment horizontal="left" vertical="top" wrapText="1"/>
    </xf>
    <xf numFmtId="0" fontId="53" fillId="0" borderId="0" xfId="0" applyFont="1" applyAlignment="1">
      <alignment horizontal="left" vertical="top" wrapText="1"/>
    </xf>
    <xf numFmtId="0" fontId="0" fillId="0" borderId="0" xfId="0" applyFill="1" applyAlignment="1">
      <alignment vertical="top" wrapText="1"/>
    </xf>
    <xf numFmtId="49" fontId="0" fillId="0" borderId="0" xfId="0" applyNumberFormat="1" applyFill="1" applyAlignment="1">
      <alignment vertical="top"/>
    </xf>
    <xf numFmtId="14" fontId="0" fillId="0" borderId="0" xfId="0" applyNumberForma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 vertical="top" wrapText="1"/>
    </xf>
    <xf numFmtId="0" fontId="53" fillId="0" borderId="0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0" fontId="53" fillId="0" borderId="0" xfId="0" applyFont="1" applyFill="1" applyBorder="1" applyAlignment="1">
      <alignment vertical="top" wrapText="1"/>
    </xf>
    <xf numFmtId="14" fontId="0" fillId="0" borderId="13" xfId="0" applyNumberFormat="1" applyFont="1" applyFill="1" applyBorder="1" applyAlignment="1">
      <alignment horizontal="left"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 wrapText="1"/>
    </xf>
    <xf numFmtId="0" fontId="53" fillId="0" borderId="0" xfId="0" applyFont="1" applyBorder="1" applyAlignment="1">
      <alignment wrapText="1"/>
    </xf>
    <xf numFmtId="0" fontId="53" fillId="0" borderId="0" xfId="0" applyFont="1" applyFill="1" applyBorder="1" applyAlignment="1">
      <alignment horizontal="left" vertical="top"/>
    </xf>
    <xf numFmtId="0" fontId="49" fillId="35" borderId="2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/>
    </xf>
    <xf numFmtId="164" fontId="49" fillId="35" borderId="10" xfId="0" applyNumberFormat="1" applyFont="1" applyFill="1" applyBorder="1" applyAlignment="1">
      <alignment vertical="center" wrapText="1"/>
    </xf>
    <xf numFmtId="0" fontId="0" fillId="35" borderId="12" xfId="0" applyFont="1" applyFill="1" applyBorder="1" applyAlignment="1">
      <alignment wrapText="1"/>
    </xf>
    <xf numFmtId="0" fontId="0" fillId="0" borderId="20" xfId="0" applyFont="1" applyBorder="1" applyAlignment="1">
      <alignment vertical="top" wrapText="1"/>
    </xf>
    <xf numFmtId="0" fontId="0" fillId="35" borderId="10" xfId="0" applyFont="1" applyFill="1" applyBorder="1" applyAlignment="1">
      <alignment wrapText="1"/>
    </xf>
    <xf numFmtId="0" fontId="4" fillId="34" borderId="16" xfId="0" applyNumberFormat="1" applyFont="1" applyFill="1" applyBorder="1" applyAlignment="1">
      <alignment vertical="center" wrapText="1" readingOrder="1"/>
    </xf>
    <xf numFmtId="0" fontId="4" fillId="34" borderId="10" xfId="0" applyNumberFormat="1" applyFont="1" applyFill="1" applyBorder="1" applyAlignment="1">
      <alignment vertical="center" wrapText="1" readingOrder="1"/>
    </xf>
    <xf numFmtId="0" fontId="4" fillId="39" borderId="16" xfId="0" applyFont="1" applyFill="1" applyBorder="1" applyAlignment="1">
      <alignment vertical="center" readingOrder="1"/>
    </xf>
    <xf numFmtId="0" fontId="4" fillId="39" borderId="10" xfId="0" applyFont="1" applyFill="1" applyBorder="1" applyAlignment="1">
      <alignment vertical="center" readingOrder="1"/>
    </xf>
    <xf numFmtId="0" fontId="52" fillId="0" borderId="20" xfId="0" applyFont="1" applyBorder="1" applyAlignment="1">
      <alignment horizontal="center" vertical="center"/>
    </xf>
    <xf numFmtId="0" fontId="4" fillId="33" borderId="21" xfId="0" applyFont="1" applyFill="1" applyBorder="1" applyAlignment="1">
      <alignment vertical="center" wrapText="1" readingOrder="1"/>
    </xf>
    <xf numFmtId="0" fontId="4" fillId="33" borderId="20" xfId="0" applyFont="1" applyFill="1" applyBorder="1" applyAlignment="1">
      <alignment vertical="center" wrapText="1" readingOrder="1"/>
    </xf>
    <xf numFmtId="0" fontId="50" fillId="0" borderId="18" xfId="0" applyFont="1" applyBorder="1" applyAlignment="1">
      <alignment vertical="center" wrapText="1" readingOrder="1"/>
    </xf>
    <xf numFmtId="0" fontId="7" fillId="0" borderId="18" xfId="0" applyFont="1" applyBorder="1" applyAlignment="1">
      <alignment vertical="center" wrapText="1" readingOrder="1"/>
    </xf>
    <xf numFmtId="0" fontId="11" fillId="0" borderId="16" xfId="0" applyFont="1" applyFill="1" applyBorder="1" applyAlignment="1">
      <alignment horizontal="center" vertical="center" wrapText="1" readingOrder="1"/>
    </xf>
    <xf numFmtId="0" fontId="54" fillId="0" borderId="10" xfId="0" applyFont="1" applyBorder="1" applyAlignment="1">
      <alignment horizontal="center" vertical="center" wrapText="1" readingOrder="1"/>
    </xf>
    <xf numFmtId="0" fontId="8" fillId="0" borderId="17" xfId="0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center" vertical="center" wrapText="1" readingOrder="1"/>
    </xf>
    <xf numFmtId="0" fontId="4" fillId="33" borderId="16" xfId="0" applyFont="1" applyFill="1" applyBorder="1" applyAlignment="1">
      <alignment horizontal="left" vertical="center" wrapText="1" readingOrder="1"/>
    </xf>
    <xf numFmtId="0" fontId="4" fillId="33" borderId="10" xfId="0" applyFont="1" applyFill="1" applyBorder="1" applyAlignment="1">
      <alignment horizontal="left" vertical="center" wrapText="1" readingOrder="1"/>
    </xf>
    <xf numFmtId="0" fontId="52" fillId="0" borderId="18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 readingOrder="1"/>
    </xf>
    <xf numFmtId="0" fontId="11" fillId="0" borderId="14" xfId="0" applyFont="1" applyFill="1" applyBorder="1" applyAlignment="1">
      <alignment horizontal="center" vertical="center" wrapText="1" readingOrder="1"/>
    </xf>
    <xf numFmtId="0" fontId="6" fillId="38" borderId="11" xfId="0" applyFont="1" applyFill="1" applyBorder="1" applyAlignment="1">
      <alignment vertical="center" wrapText="1" readingOrder="1"/>
    </xf>
    <xf numFmtId="0" fontId="0" fillId="0" borderId="20" xfId="0" applyBorder="1" applyAlignment="1">
      <alignment vertical="center" wrapText="1" readingOrder="1"/>
    </xf>
    <xf numFmtId="164" fontId="6" fillId="38" borderId="11" xfId="0" applyNumberFormat="1" applyFont="1" applyFill="1" applyBorder="1" applyAlignment="1">
      <alignment vertical="center" wrapText="1" readingOrder="1"/>
    </xf>
    <xf numFmtId="0" fontId="5" fillId="33" borderId="16" xfId="0" applyFont="1" applyFill="1" applyBorder="1" applyAlignment="1">
      <alignment vertical="center" wrapText="1" readingOrder="1"/>
    </xf>
    <xf numFmtId="0" fontId="5" fillId="33" borderId="10" xfId="0" applyFont="1" applyFill="1" applyBorder="1" applyAlignment="1">
      <alignment vertical="center" wrapText="1" readingOrder="1"/>
    </xf>
    <xf numFmtId="0" fontId="56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="90" zoomScaleNormal="90" zoomScalePageLayoutView="0" workbookViewId="0" topLeftCell="A1">
      <selection activeCell="E1" sqref="E1"/>
    </sheetView>
  </sheetViews>
  <sheetFormatPr defaultColWidth="9.140625" defaultRowHeight="12.75"/>
  <cols>
    <col min="1" max="1" width="21.8515625" style="7" customWidth="1"/>
    <col min="2" max="2" width="23.57421875" style="1" customWidth="1"/>
    <col min="3" max="3" width="50.57421875" style="1" customWidth="1"/>
    <col min="4" max="4" width="46.00390625" style="1" customWidth="1"/>
    <col min="5" max="11" width="9.140625" style="1" customWidth="1"/>
    <col min="12" max="16384" width="9.140625" style="1" customWidth="1"/>
  </cols>
  <sheetData>
    <row r="1" spans="1:4" ht="36" customHeight="1">
      <c r="A1" s="108" t="s">
        <v>22</v>
      </c>
      <c r="B1" s="108"/>
      <c r="C1" s="108"/>
      <c r="D1" s="108"/>
    </row>
    <row r="2" spans="1:4" ht="36" customHeight="1">
      <c r="A2" s="33" t="s">
        <v>8</v>
      </c>
      <c r="B2" s="111" t="s">
        <v>40</v>
      </c>
      <c r="C2" s="111"/>
      <c r="D2" s="111"/>
    </row>
    <row r="3" spans="1:4" ht="36" customHeight="1">
      <c r="A3" s="33" t="s">
        <v>9</v>
      </c>
      <c r="B3" s="112" t="s">
        <v>41</v>
      </c>
      <c r="C3" s="112"/>
      <c r="D3" s="112"/>
    </row>
    <row r="4" spans="1:4" ht="36" customHeight="1">
      <c r="A4" s="33" t="s">
        <v>3</v>
      </c>
      <c r="B4" s="112" t="s">
        <v>42</v>
      </c>
      <c r="C4" s="112"/>
      <c r="D4" s="112"/>
    </row>
    <row r="5" spans="1:4" s="3" customFormat="1" ht="36" customHeight="1">
      <c r="A5" s="113" t="s">
        <v>10</v>
      </c>
      <c r="B5" s="114"/>
      <c r="C5" s="114"/>
      <c r="D5" s="114"/>
    </row>
    <row r="6" spans="1:4" s="3" customFormat="1" ht="35.25" customHeight="1">
      <c r="A6" s="115" t="s">
        <v>34</v>
      </c>
      <c r="B6" s="116"/>
      <c r="C6" s="116"/>
      <c r="D6" s="116"/>
    </row>
    <row r="7" spans="1:4" s="4" customFormat="1" ht="19.5" customHeight="1">
      <c r="A7" s="109" t="s">
        <v>27</v>
      </c>
      <c r="B7" s="110"/>
      <c r="C7" s="110"/>
      <c r="D7" s="110"/>
    </row>
    <row r="8" spans="1:4" s="30" customFormat="1" ht="25.5">
      <c r="A8" s="28" t="s">
        <v>23</v>
      </c>
      <c r="B8" s="29" t="s">
        <v>108</v>
      </c>
      <c r="C8" s="29" t="s">
        <v>35</v>
      </c>
      <c r="D8" s="29" t="s">
        <v>17</v>
      </c>
    </row>
    <row r="9" spans="1:4" ht="76.5">
      <c r="A9" s="53">
        <v>42920</v>
      </c>
      <c r="B9" s="54">
        <v>15</v>
      </c>
      <c r="C9" s="51" t="s">
        <v>117</v>
      </c>
      <c r="D9" s="51" t="s">
        <v>64</v>
      </c>
    </row>
    <row r="10" spans="1:11" s="75" customFormat="1" ht="51">
      <c r="A10" s="79">
        <v>42920</v>
      </c>
      <c r="B10" s="80">
        <f>100+100</f>
        <v>200</v>
      </c>
      <c r="C10" s="81" t="s">
        <v>118</v>
      </c>
      <c r="D10" s="81" t="s">
        <v>65</v>
      </c>
      <c r="E10" s="82"/>
      <c r="F10" s="1"/>
      <c r="G10" s="1"/>
      <c r="H10" s="1"/>
      <c r="I10" s="1"/>
      <c r="J10" s="1"/>
      <c r="K10" s="1"/>
    </row>
    <row r="11" spans="1:11" s="75" customFormat="1" ht="25.5">
      <c r="A11" s="79">
        <v>42920</v>
      </c>
      <c r="B11" s="80">
        <f>823.7+50+165</f>
        <v>1038.7</v>
      </c>
      <c r="C11" s="81" t="s">
        <v>119</v>
      </c>
      <c r="D11" s="81" t="s">
        <v>84</v>
      </c>
      <c r="E11" s="82"/>
      <c r="F11" s="1"/>
      <c r="G11" s="1"/>
      <c r="H11" s="1"/>
      <c r="I11" s="1"/>
      <c r="J11" s="1"/>
      <c r="K11" s="1"/>
    </row>
    <row r="12" spans="1:11" s="75" customFormat="1" ht="25.5">
      <c r="A12" s="79">
        <v>42927</v>
      </c>
      <c r="B12" s="80">
        <f>1484.03+76.46+173.56</f>
        <v>1734.05</v>
      </c>
      <c r="C12" s="81" t="s">
        <v>119</v>
      </c>
      <c r="D12" s="81" t="s">
        <v>76</v>
      </c>
      <c r="E12" s="83"/>
      <c r="F12" s="1"/>
      <c r="G12" s="1"/>
      <c r="H12" s="1"/>
      <c r="I12" s="1"/>
      <c r="J12" s="1"/>
      <c r="K12" s="1"/>
    </row>
    <row r="13" spans="1:11" s="75" customFormat="1" ht="25.5">
      <c r="A13" s="79">
        <v>42921</v>
      </c>
      <c r="B13" s="80">
        <v>29.8</v>
      </c>
      <c r="C13" s="81" t="s">
        <v>119</v>
      </c>
      <c r="D13" s="81" t="s">
        <v>80</v>
      </c>
      <c r="E13" s="83"/>
      <c r="F13" s="1"/>
      <c r="G13" s="1"/>
      <c r="H13" s="1"/>
      <c r="I13" s="1"/>
      <c r="J13" s="1"/>
      <c r="K13" s="1"/>
    </row>
    <row r="14" spans="1:11" s="75" customFormat="1" ht="25.5">
      <c r="A14" s="79">
        <v>42929</v>
      </c>
      <c r="B14" s="80">
        <v>103.48</v>
      </c>
      <c r="C14" s="81" t="s">
        <v>120</v>
      </c>
      <c r="D14" s="81" t="s">
        <v>77</v>
      </c>
      <c r="E14" s="83"/>
      <c r="F14" s="1"/>
      <c r="G14" s="1"/>
      <c r="H14" s="1"/>
      <c r="I14" s="1"/>
      <c r="J14" s="1"/>
      <c r="K14" s="1"/>
    </row>
    <row r="15" spans="1:11" s="75" customFormat="1" ht="25.5">
      <c r="A15" s="79">
        <v>42926</v>
      </c>
      <c r="B15" s="80">
        <f>3587.32+50+165</f>
        <v>3802.32</v>
      </c>
      <c r="C15" s="81" t="s">
        <v>120</v>
      </c>
      <c r="D15" s="81" t="s">
        <v>85</v>
      </c>
      <c r="E15" s="82"/>
      <c r="F15" s="1"/>
      <c r="G15" s="1"/>
      <c r="H15" s="1"/>
      <c r="I15" s="1"/>
      <c r="J15" s="1"/>
      <c r="K15" s="1"/>
    </row>
    <row r="16" spans="1:11" s="75" customFormat="1" ht="51">
      <c r="A16" s="79">
        <v>42930</v>
      </c>
      <c r="B16" s="80">
        <v>47.3</v>
      </c>
      <c r="C16" s="81" t="s">
        <v>118</v>
      </c>
      <c r="D16" s="81" t="s">
        <v>66</v>
      </c>
      <c r="E16" s="82"/>
      <c r="F16" s="1"/>
      <c r="G16" s="1"/>
      <c r="H16" s="1"/>
      <c r="I16" s="1"/>
      <c r="J16" s="1"/>
      <c r="K16" s="1"/>
    </row>
    <row r="17" spans="1:5" ht="38.25">
      <c r="A17" s="53">
        <v>42951</v>
      </c>
      <c r="B17" s="80">
        <f>124.35+260</f>
        <v>384.35</v>
      </c>
      <c r="C17" s="51" t="s">
        <v>81</v>
      </c>
      <c r="D17" s="51" t="s">
        <v>67</v>
      </c>
      <c r="E17" s="52"/>
    </row>
    <row r="18" spans="1:5" ht="25.5">
      <c r="A18" s="53">
        <v>42951</v>
      </c>
      <c r="B18" s="80">
        <f>4833.49</f>
        <v>4833.49</v>
      </c>
      <c r="C18" s="51" t="s">
        <v>82</v>
      </c>
      <c r="D18" s="51" t="s">
        <v>68</v>
      </c>
      <c r="E18" s="52"/>
    </row>
    <row r="19" spans="1:11" s="75" customFormat="1" ht="25.5">
      <c r="A19" s="79">
        <v>42951</v>
      </c>
      <c r="B19" s="80">
        <v>1370.8</v>
      </c>
      <c r="C19" s="51" t="s">
        <v>82</v>
      </c>
      <c r="D19" s="81" t="s">
        <v>83</v>
      </c>
      <c r="E19" s="52"/>
      <c r="F19" s="1"/>
      <c r="G19" s="1"/>
      <c r="H19" s="1"/>
      <c r="I19" s="1"/>
      <c r="J19" s="1"/>
      <c r="K19" s="1"/>
    </row>
    <row r="20" spans="1:11" s="75" customFormat="1" ht="25.5">
      <c r="A20" s="79">
        <v>42951</v>
      </c>
      <c r="B20" s="80">
        <f>251.1+8.05</f>
        <v>259.15</v>
      </c>
      <c r="C20" s="51" t="s">
        <v>82</v>
      </c>
      <c r="D20" s="81" t="s">
        <v>133</v>
      </c>
      <c r="E20" s="52"/>
      <c r="F20" s="1"/>
      <c r="G20" s="1"/>
      <c r="H20" s="1"/>
      <c r="I20" s="1"/>
      <c r="J20" s="1"/>
      <c r="K20" s="1"/>
    </row>
    <row r="21" spans="1:11" s="75" customFormat="1" ht="25.5" customHeight="1">
      <c r="A21" s="79">
        <v>42959</v>
      </c>
      <c r="B21" s="80">
        <v>3166.52</v>
      </c>
      <c r="C21" s="51" t="s">
        <v>82</v>
      </c>
      <c r="D21" s="81" t="s">
        <v>134</v>
      </c>
      <c r="E21" s="52"/>
      <c r="F21" s="1"/>
      <c r="G21" s="1"/>
      <c r="H21" s="1"/>
      <c r="I21" s="1"/>
      <c r="J21" s="1"/>
      <c r="K21" s="1"/>
    </row>
    <row r="22" spans="1:11" s="75" customFormat="1" ht="25.5">
      <c r="A22" s="79">
        <v>42960</v>
      </c>
      <c r="B22" s="80">
        <v>5.5</v>
      </c>
      <c r="C22" s="51" t="s">
        <v>82</v>
      </c>
      <c r="D22" s="81" t="s">
        <v>145</v>
      </c>
      <c r="E22" s="52"/>
      <c r="F22" s="1"/>
      <c r="G22" s="1"/>
      <c r="H22" s="1"/>
      <c r="I22" s="1"/>
      <c r="J22" s="1"/>
      <c r="K22" s="1"/>
    </row>
    <row r="23" spans="1:5" ht="38.25">
      <c r="A23" s="53">
        <v>42986</v>
      </c>
      <c r="B23" s="54">
        <f>4473.54+854+45</f>
        <v>5372.54</v>
      </c>
      <c r="C23" s="51" t="s">
        <v>115</v>
      </c>
      <c r="D23" s="51" t="s">
        <v>86</v>
      </c>
      <c r="E23" s="84"/>
    </row>
    <row r="24" spans="1:6" ht="12.75">
      <c r="A24" s="53">
        <v>42987</v>
      </c>
      <c r="B24" s="54">
        <v>37.76</v>
      </c>
      <c r="C24" s="51" t="s">
        <v>116</v>
      </c>
      <c r="D24" s="51" t="s">
        <v>54</v>
      </c>
      <c r="E24" s="52"/>
      <c r="F24" s="52"/>
    </row>
    <row r="25" spans="1:6" ht="12.75">
      <c r="A25" s="53">
        <v>42987</v>
      </c>
      <c r="B25" s="54">
        <v>56.69</v>
      </c>
      <c r="C25" s="51" t="s">
        <v>116</v>
      </c>
      <c r="D25" s="51" t="s">
        <v>55</v>
      </c>
      <c r="E25" s="52"/>
      <c r="F25" s="52"/>
    </row>
    <row r="26" spans="1:6" ht="12.75">
      <c r="A26" s="53">
        <v>42988</v>
      </c>
      <c r="B26" s="54">
        <v>59.48</v>
      </c>
      <c r="C26" s="51" t="s">
        <v>116</v>
      </c>
      <c r="D26" s="51" t="s">
        <v>55</v>
      </c>
      <c r="E26" s="52"/>
      <c r="F26" s="52"/>
    </row>
    <row r="27" spans="1:6" ht="12.75">
      <c r="A27" s="55">
        <v>42993</v>
      </c>
      <c r="B27" s="54">
        <v>248.85</v>
      </c>
      <c r="C27" s="51" t="s">
        <v>116</v>
      </c>
      <c r="D27" s="51" t="s">
        <v>57</v>
      </c>
      <c r="E27" s="52"/>
      <c r="F27" s="52"/>
    </row>
    <row r="28" spans="1:6" ht="12.75">
      <c r="A28" s="55">
        <v>42993</v>
      </c>
      <c r="B28" s="54">
        <v>1133.69</v>
      </c>
      <c r="C28" s="51" t="s">
        <v>116</v>
      </c>
      <c r="D28" s="51" t="s">
        <v>56</v>
      </c>
      <c r="E28" s="52"/>
      <c r="F28" s="52"/>
    </row>
    <row r="29" spans="1:11" s="75" customFormat="1" ht="25.5">
      <c r="A29" s="79">
        <v>42994</v>
      </c>
      <c r="B29" s="80">
        <v>10.4</v>
      </c>
      <c r="C29" s="51" t="s">
        <v>116</v>
      </c>
      <c r="D29" s="81" t="s">
        <v>146</v>
      </c>
      <c r="E29" s="82"/>
      <c r="F29" s="82"/>
      <c r="I29" s="85"/>
      <c r="J29" s="85"/>
      <c r="K29" s="86"/>
    </row>
    <row r="30" spans="1:4" ht="12.75">
      <c r="A30" s="67">
        <v>42994</v>
      </c>
      <c r="B30" s="73">
        <v>9</v>
      </c>
      <c r="C30" s="51" t="s">
        <v>116</v>
      </c>
      <c r="D30" s="81" t="s">
        <v>145</v>
      </c>
    </row>
    <row r="31" spans="1:11" s="75" customFormat="1" ht="63.75">
      <c r="A31" s="87">
        <v>43211</v>
      </c>
      <c r="B31" s="80">
        <f>239.4+8.05+42.55+165</f>
        <v>455</v>
      </c>
      <c r="C31" s="81" t="s">
        <v>122</v>
      </c>
      <c r="D31" s="81" t="s">
        <v>96</v>
      </c>
      <c r="E31" s="83"/>
      <c r="F31" s="82"/>
      <c r="I31" s="85"/>
      <c r="J31" s="85"/>
      <c r="K31" s="86"/>
    </row>
    <row r="32" spans="1:11" s="75" customFormat="1" ht="12.75">
      <c r="A32" s="87">
        <v>43212</v>
      </c>
      <c r="B32" s="80">
        <v>45.4</v>
      </c>
      <c r="C32" s="81" t="s">
        <v>121</v>
      </c>
      <c r="D32" s="81" t="s">
        <v>92</v>
      </c>
      <c r="E32" s="52"/>
      <c r="F32" s="82"/>
      <c r="I32" s="85"/>
      <c r="J32" s="85"/>
      <c r="K32" s="86"/>
    </row>
    <row r="33" spans="1:4" ht="19.5" customHeight="1">
      <c r="A33" s="40" t="s">
        <v>4</v>
      </c>
      <c r="B33" s="44">
        <f>SUM(B9:B32)</f>
        <v>24419.269999999997</v>
      </c>
      <c r="C33" s="71"/>
      <c r="D33" s="72"/>
    </row>
    <row r="34" spans="1:4" ht="5.25" customHeight="1">
      <c r="A34" s="27"/>
      <c r="B34" s="69"/>
      <c r="C34" s="69"/>
      <c r="D34" s="69"/>
    </row>
    <row r="35" spans="1:4" s="4" customFormat="1" ht="19.5" customHeight="1">
      <c r="A35" s="104" t="s">
        <v>15</v>
      </c>
      <c r="B35" s="105"/>
      <c r="C35" s="105"/>
      <c r="D35" s="6"/>
    </row>
    <row r="36" spans="1:4" s="30" customFormat="1" ht="37.5" customHeight="1">
      <c r="A36" s="28" t="s">
        <v>23</v>
      </c>
      <c r="B36" s="29" t="s">
        <v>108</v>
      </c>
      <c r="C36" s="29" t="s">
        <v>36</v>
      </c>
      <c r="D36" s="29" t="s">
        <v>16</v>
      </c>
    </row>
    <row r="37" spans="1:11" s="75" customFormat="1" ht="25.5">
      <c r="A37" s="79">
        <v>42940</v>
      </c>
      <c r="B37" s="80">
        <v>34</v>
      </c>
      <c r="C37" s="51" t="s">
        <v>43</v>
      </c>
      <c r="D37" s="81" t="s">
        <v>87</v>
      </c>
      <c r="E37" s="82"/>
      <c r="F37" s="82"/>
      <c r="I37" s="85"/>
      <c r="J37" s="85"/>
      <c r="K37" s="1"/>
    </row>
    <row r="38" spans="1:10" ht="25.5">
      <c r="A38" s="87">
        <v>42940</v>
      </c>
      <c r="B38" s="80">
        <v>247.93</v>
      </c>
      <c r="C38" s="51" t="s">
        <v>43</v>
      </c>
      <c r="D38" s="81" t="s">
        <v>135</v>
      </c>
      <c r="E38" s="82"/>
      <c r="F38" s="82"/>
      <c r="G38" s="75"/>
      <c r="H38" s="75"/>
      <c r="I38" s="75"/>
      <c r="J38" s="75"/>
    </row>
    <row r="39" spans="1:11" s="75" customFormat="1" ht="25.5">
      <c r="A39" s="79">
        <v>42940</v>
      </c>
      <c r="B39" s="80">
        <v>67.7</v>
      </c>
      <c r="C39" s="51" t="s">
        <v>43</v>
      </c>
      <c r="D39" s="81" t="s">
        <v>147</v>
      </c>
      <c r="E39" s="82"/>
      <c r="F39" s="82"/>
      <c r="K39" s="1"/>
    </row>
    <row r="40" spans="1:11" s="75" customFormat="1" ht="25.5">
      <c r="A40" s="79">
        <v>42941</v>
      </c>
      <c r="B40" s="80">
        <v>43.7</v>
      </c>
      <c r="C40" s="51" t="s">
        <v>44</v>
      </c>
      <c r="D40" s="81" t="s">
        <v>136</v>
      </c>
      <c r="E40" s="82"/>
      <c r="F40" s="82"/>
      <c r="I40" s="85"/>
      <c r="J40" s="85"/>
      <c r="K40" s="1"/>
    </row>
    <row r="41" spans="1:10" ht="25.5">
      <c r="A41" s="87">
        <v>42941</v>
      </c>
      <c r="B41" s="80">
        <v>273.77</v>
      </c>
      <c r="C41" s="51" t="s">
        <v>44</v>
      </c>
      <c r="D41" s="81" t="s">
        <v>135</v>
      </c>
      <c r="E41" s="82"/>
      <c r="F41" s="75"/>
      <c r="G41" s="75"/>
      <c r="H41" s="75"/>
      <c r="I41" s="75"/>
      <c r="J41" s="75"/>
    </row>
    <row r="42" spans="1:11" s="75" customFormat="1" ht="25.5">
      <c r="A42" s="79">
        <v>42941</v>
      </c>
      <c r="B42" s="80">
        <f>27+75.1</f>
        <v>102.1</v>
      </c>
      <c r="C42" s="51" t="s">
        <v>44</v>
      </c>
      <c r="D42" s="81" t="s">
        <v>147</v>
      </c>
      <c r="E42" s="82"/>
      <c r="F42" s="82"/>
      <c r="I42" s="85"/>
      <c r="J42" s="85"/>
      <c r="K42" s="1"/>
    </row>
    <row r="43" spans="1:11" s="75" customFormat="1" ht="25.5">
      <c r="A43" s="79">
        <v>42942</v>
      </c>
      <c r="B43" s="80">
        <f>127.55+12</f>
        <v>139.55</v>
      </c>
      <c r="C43" s="51" t="s">
        <v>44</v>
      </c>
      <c r="D43" s="81" t="s">
        <v>88</v>
      </c>
      <c r="E43" s="82"/>
      <c r="F43" s="82"/>
      <c r="I43" s="85"/>
      <c r="J43" s="85"/>
      <c r="K43" s="1"/>
    </row>
    <row r="44" spans="1:11" s="75" customFormat="1" ht="25.5">
      <c r="A44" s="79">
        <v>43054</v>
      </c>
      <c r="B44" s="80">
        <f>278.1+224.1+12.65+25.3</f>
        <v>540.15</v>
      </c>
      <c r="C44" s="51" t="s">
        <v>123</v>
      </c>
      <c r="D44" s="81" t="s">
        <v>69</v>
      </c>
      <c r="E44" s="82"/>
      <c r="F44" s="82"/>
      <c r="I44" s="85"/>
      <c r="J44" s="85"/>
      <c r="K44" s="1"/>
    </row>
    <row r="45" spans="1:11" s="75" customFormat="1" ht="25.5">
      <c r="A45" s="79">
        <v>43054</v>
      </c>
      <c r="B45" s="80">
        <f>51.8+49</f>
        <v>100.8</v>
      </c>
      <c r="C45" s="51" t="s">
        <v>123</v>
      </c>
      <c r="D45" s="81" t="s">
        <v>90</v>
      </c>
      <c r="E45" s="82"/>
      <c r="F45" s="82"/>
      <c r="I45" s="85"/>
      <c r="J45" s="85"/>
      <c r="K45" s="1"/>
    </row>
    <row r="46" spans="1:11" s="75" customFormat="1" ht="25.5">
      <c r="A46" s="79">
        <v>43054</v>
      </c>
      <c r="B46" s="80">
        <f>155+19.95+8.05</f>
        <v>183</v>
      </c>
      <c r="C46" s="51" t="s">
        <v>123</v>
      </c>
      <c r="D46" s="81" t="s">
        <v>91</v>
      </c>
      <c r="E46" s="82"/>
      <c r="F46" s="82"/>
      <c r="I46" s="85"/>
      <c r="J46" s="85"/>
      <c r="K46" s="1"/>
    </row>
    <row r="47" spans="1:11" s="75" customFormat="1" ht="25.5">
      <c r="A47" s="79">
        <v>43055</v>
      </c>
      <c r="B47" s="80">
        <v>37.9</v>
      </c>
      <c r="C47" s="51" t="s">
        <v>123</v>
      </c>
      <c r="D47" s="81" t="s">
        <v>89</v>
      </c>
      <c r="E47" s="82"/>
      <c r="F47" s="82"/>
      <c r="I47" s="85"/>
      <c r="J47" s="85"/>
      <c r="K47" s="1"/>
    </row>
    <row r="48" spans="1:11" s="75" customFormat="1" ht="25.5">
      <c r="A48" s="79">
        <v>43152</v>
      </c>
      <c r="B48" s="80">
        <f>448.8+23+12.65</f>
        <v>484.45</v>
      </c>
      <c r="C48" s="81" t="s">
        <v>124</v>
      </c>
      <c r="D48" s="81" t="s">
        <v>69</v>
      </c>
      <c r="E48" s="82"/>
      <c r="F48" s="82"/>
      <c r="I48" s="85"/>
      <c r="J48" s="85"/>
      <c r="K48" s="86"/>
    </row>
    <row r="49" spans="1:11" s="75" customFormat="1" ht="25.5">
      <c r="A49" s="87">
        <v>43152</v>
      </c>
      <c r="B49" s="80">
        <f>235+20</f>
        <v>255</v>
      </c>
      <c r="C49" s="81" t="s">
        <v>124</v>
      </c>
      <c r="D49" s="81" t="s">
        <v>91</v>
      </c>
      <c r="E49" s="82"/>
      <c r="F49" s="82"/>
      <c r="I49" s="85"/>
      <c r="J49" s="85"/>
      <c r="K49" s="86"/>
    </row>
    <row r="50" spans="1:11" s="75" customFormat="1" ht="25.5">
      <c r="A50" s="87">
        <v>43153</v>
      </c>
      <c r="B50" s="80">
        <v>57.5</v>
      </c>
      <c r="C50" s="81" t="s">
        <v>124</v>
      </c>
      <c r="D50" s="81" t="s">
        <v>92</v>
      </c>
      <c r="E50" s="82"/>
      <c r="F50" s="82"/>
      <c r="I50" s="85"/>
      <c r="J50" s="85"/>
      <c r="K50" s="86"/>
    </row>
    <row r="51" spans="1:11" s="75" customFormat="1" ht="38.25">
      <c r="A51" s="87">
        <v>43158</v>
      </c>
      <c r="B51" s="80">
        <v>37.6</v>
      </c>
      <c r="C51" s="51" t="s">
        <v>125</v>
      </c>
      <c r="D51" s="81" t="s">
        <v>136</v>
      </c>
      <c r="E51" s="82"/>
      <c r="F51" s="82"/>
      <c r="I51" s="85"/>
      <c r="J51" s="85"/>
      <c r="K51" s="86"/>
    </row>
    <row r="52" spans="1:11" s="75" customFormat="1" ht="38.25">
      <c r="A52" s="87">
        <v>43158</v>
      </c>
      <c r="B52" s="80">
        <v>92.69</v>
      </c>
      <c r="C52" s="51" t="s">
        <v>125</v>
      </c>
      <c r="D52" s="81" t="s">
        <v>94</v>
      </c>
      <c r="E52" s="82"/>
      <c r="F52" s="82"/>
      <c r="I52" s="85"/>
      <c r="J52" s="85"/>
      <c r="K52" s="86"/>
    </row>
    <row r="53" spans="1:11" s="75" customFormat="1" ht="25.5">
      <c r="A53" s="87">
        <v>43158</v>
      </c>
      <c r="B53" s="80">
        <f>269.1+98.5</f>
        <v>367.6</v>
      </c>
      <c r="C53" s="51" t="s">
        <v>126</v>
      </c>
      <c r="D53" s="81" t="s">
        <v>93</v>
      </c>
      <c r="E53" s="82"/>
      <c r="F53" s="82"/>
      <c r="I53" s="85"/>
      <c r="J53" s="85"/>
      <c r="K53" s="86"/>
    </row>
    <row r="54" spans="1:11" s="75" customFormat="1" ht="25.5">
      <c r="A54" s="87">
        <v>43159</v>
      </c>
      <c r="B54" s="80">
        <v>42</v>
      </c>
      <c r="C54" s="51" t="s">
        <v>126</v>
      </c>
      <c r="D54" s="81" t="s">
        <v>137</v>
      </c>
      <c r="E54" s="82"/>
      <c r="F54" s="82"/>
      <c r="I54" s="85"/>
      <c r="J54" s="85"/>
      <c r="K54" s="86"/>
    </row>
    <row r="55" spans="1:11" s="75" customFormat="1" ht="12.75">
      <c r="A55" s="87">
        <v>43159</v>
      </c>
      <c r="B55" s="80">
        <v>55.7</v>
      </c>
      <c r="C55" s="51" t="s">
        <v>127</v>
      </c>
      <c r="D55" s="81" t="s">
        <v>138</v>
      </c>
      <c r="E55" s="82"/>
      <c r="F55" s="82"/>
      <c r="I55" s="85"/>
      <c r="J55" s="85"/>
      <c r="K55" s="86"/>
    </row>
    <row r="56" spans="1:11" s="75" customFormat="1" ht="12.75">
      <c r="A56" s="87">
        <v>43159</v>
      </c>
      <c r="B56" s="80">
        <v>61.7</v>
      </c>
      <c r="C56" s="51" t="s">
        <v>127</v>
      </c>
      <c r="D56" s="81" t="s">
        <v>139</v>
      </c>
      <c r="E56" s="82"/>
      <c r="F56" s="82"/>
      <c r="I56" s="85"/>
      <c r="J56" s="85"/>
      <c r="K56" s="86"/>
    </row>
    <row r="57" spans="1:11" s="75" customFormat="1" ht="12.75">
      <c r="A57" s="87">
        <v>43159</v>
      </c>
      <c r="B57" s="80">
        <v>51.3</v>
      </c>
      <c r="C57" s="51" t="s">
        <v>127</v>
      </c>
      <c r="D57" s="81" t="s">
        <v>92</v>
      </c>
      <c r="E57" s="82"/>
      <c r="F57" s="82"/>
      <c r="I57" s="85"/>
      <c r="J57" s="85"/>
      <c r="K57" s="86"/>
    </row>
    <row r="58" spans="1:11" s="75" customFormat="1" ht="25.5">
      <c r="A58" s="79">
        <v>43184</v>
      </c>
      <c r="B58" s="80">
        <f>353.08+155.41</f>
        <v>508.49</v>
      </c>
      <c r="C58" s="51" t="s">
        <v>128</v>
      </c>
      <c r="D58" s="81" t="s">
        <v>70</v>
      </c>
      <c r="E58" s="82"/>
      <c r="F58" s="82"/>
      <c r="I58" s="85"/>
      <c r="J58" s="85"/>
      <c r="K58" s="86"/>
    </row>
    <row r="59" spans="1:11" s="75" customFormat="1" ht="25.5">
      <c r="A59" s="87">
        <v>43186</v>
      </c>
      <c r="B59" s="80">
        <v>418</v>
      </c>
      <c r="C59" s="51" t="s">
        <v>128</v>
      </c>
      <c r="D59" s="81" t="s">
        <v>95</v>
      </c>
      <c r="E59" s="82"/>
      <c r="F59" s="82"/>
      <c r="I59" s="85"/>
      <c r="J59" s="85"/>
      <c r="K59" s="86"/>
    </row>
    <row r="60" spans="1:11" s="75" customFormat="1" ht="25.5">
      <c r="A60" s="87">
        <v>43186</v>
      </c>
      <c r="B60" s="80">
        <v>49.6</v>
      </c>
      <c r="C60" s="51" t="s">
        <v>128</v>
      </c>
      <c r="D60" s="81" t="s">
        <v>137</v>
      </c>
      <c r="E60" s="82"/>
      <c r="F60" s="82"/>
      <c r="I60" s="85"/>
      <c r="J60" s="85"/>
      <c r="K60" s="86"/>
    </row>
    <row r="61" spans="1:11" s="75" customFormat="1" ht="25.5">
      <c r="A61" s="87">
        <v>43186</v>
      </c>
      <c r="B61" s="80">
        <v>42.7</v>
      </c>
      <c r="C61" s="51" t="s">
        <v>128</v>
      </c>
      <c r="D61" s="81" t="s">
        <v>140</v>
      </c>
      <c r="E61" s="82"/>
      <c r="F61" s="82"/>
      <c r="I61" s="85"/>
      <c r="J61" s="85"/>
      <c r="K61" s="86"/>
    </row>
    <row r="62" spans="1:11" s="75" customFormat="1" ht="12.75">
      <c r="A62" s="87">
        <v>43243</v>
      </c>
      <c r="B62" s="80">
        <f>50.6+20.1</f>
        <v>70.7</v>
      </c>
      <c r="C62" s="51" t="s">
        <v>129</v>
      </c>
      <c r="D62" s="81" t="s">
        <v>141</v>
      </c>
      <c r="E62" s="52"/>
      <c r="F62" s="52"/>
      <c r="G62" s="1"/>
      <c r="H62" s="1"/>
      <c r="I62" s="1"/>
      <c r="J62" s="1"/>
      <c r="K62" s="1"/>
    </row>
    <row r="63" spans="1:11" s="75" customFormat="1" ht="12.75">
      <c r="A63" s="87">
        <v>43243</v>
      </c>
      <c r="B63" s="80">
        <f>561.6+25.3+165</f>
        <v>751.9</v>
      </c>
      <c r="C63" s="51" t="s">
        <v>129</v>
      </c>
      <c r="D63" s="81" t="s">
        <v>71</v>
      </c>
      <c r="E63" s="52"/>
      <c r="F63" s="52"/>
      <c r="G63" s="1"/>
      <c r="H63" s="1"/>
      <c r="I63" s="1"/>
      <c r="J63" s="1"/>
      <c r="K63" s="1"/>
    </row>
    <row r="64" spans="1:11" s="75" customFormat="1" ht="25.5">
      <c r="A64" s="87">
        <v>43243</v>
      </c>
      <c r="B64" s="80">
        <v>190</v>
      </c>
      <c r="C64" s="51" t="s">
        <v>129</v>
      </c>
      <c r="D64" s="81" t="s">
        <v>97</v>
      </c>
      <c r="E64" s="52"/>
      <c r="F64" s="52"/>
      <c r="G64" s="1"/>
      <c r="H64" s="1"/>
      <c r="I64" s="1"/>
      <c r="J64" s="1"/>
      <c r="K64" s="1"/>
    </row>
    <row r="65" spans="1:6" ht="25.5">
      <c r="A65" s="68">
        <v>43243</v>
      </c>
      <c r="B65" s="74">
        <v>120.25</v>
      </c>
      <c r="C65" s="51" t="s">
        <v>129</v>
      </c>
      <c r="D65" s="51" t="s">
        <v>62</v>
      </c>
      <c r="E65" s="52"/>
      <c r="F65" s="52"/>
    </row>
    <row r="66" spans="1:6" ht="25.5">
      <c r="A66" s="68">
        <v>43244</v>
      </c>
      <c r="B66" s="80">
        <f>26.7+8+32.3+8</f>
        <v>75</v>
      </c>
      <c r="C66" s="51" t="s">
        <v>129</v>
      </c>
      <c r="D66" s="51" t="s">
        <v>142</v>
      </c>
      <c r="E66" s="52"/>
      <c r="F66" s="52"/>
    </row>
    <row r="67" spans="1:11" s="75" customFormat="1" ht="12.75">
      <c r="A67" s="87">
        <v>43244</v>
      </c>
      <c r="B67" s="80">
        <v>47.7</v>
      </c>
      <c r="C67" s="51" t="s">
        <v>129</v>
      </c>
      <c r="D67" s="81" t="s">
        <v>92</v>
      </c>
      <c r="E67" s="52"/>
      <c r="F67" s="52"/>
      <c r="G67" s="1"/>
      <c r="H67" s="1"/>
      <c r="I67" s="1"/>
      <c r="J67" s="1"/>
      <c r="K67" s="1"/>
    </row>
    <row r="68" spans="1:11" s="75" customFormat="1" ht="25.5">
      <c r="A68" s="87">
        <v>43270</v>
      </c>
      <c r="B68" s="80">
        <v>46.8</v>
      </c>
      <c r="C68" s="81" t="s">
        <v>130</v>
      </c>
      <c r="D68" s="81" t="s">
        <v>136</v>
      </c>
      <c r="E68" s="82"/>
      <c r="F68" s="82"/>
      <c r="I68" s="85"/>
      <c r="J68" s="85"/>
      <c r="K68" s="1"/>
    </row>
    <row r="69" spans="1:11" s="75" customFormat="1" ht="25.5">
      <c r="A69" s="87">
        <v>43270</v>
      </c>
      <c r="B69" s="80">
        <f>265.32+8.05+258</f>
        <v>531.37</v>
      </c>
      <c r="C69" s="81" t="s">
        <v>131</v>
      </c>
      <c r="D69" s="81" t="s">
        <v>71</v>
      </c>
      <c r="E69" s="82"/>
      <c r="F69" s="82"/>
      <c r="I69" s="85"/>
      <c r="J69" s="85"/>
      <c r="K69" s="1"/>
    </row>
    <row r="70" spans="1:11" s="75" customFormat="1" ht="25.5">
      <c r="A70" s="87">
        <v>43270</v>
      </c>
      <c r="B70" s="80">
        <v>87.5</v>
      </c>
      <c r="C70" s="81" t="s">
        <v>131</v>
      </c>
      <c r="D70" s="81" t="s">
        <v>143</v>
      </c>
      <c r="F70" s="82"/>
      <c r="I70" s="85"/>
      <c r="J70" s="85"/>
      <c r="K70" s="1"/>
    </row>
    <row r="71" spans="1:11" s="75" customFormat="1" ht="25.5">
      <c r="A71" s="87">
        <v>43270</v>
      </c>
      <c r="B71" s="80" t="s">
        <v>132</v>
      </c>
      <c r="C71" s="81" t="s">
        <v>131</v>
      </c>
      <c r="D71" s="81" t="s">
        <v>97</v>
      </c>
      <c r="E71" s="83"/>
      <c r="F71" s="82"/>
      <c r="I71" s="85"/>
      <c r="J71" s="85"/>
      <c r="K71" s="1"/>
    </row>
    <row r="72" spans="1:11" s="75" customFormat="1" ht="25.5">
      <c r="A72" s="87">
        <v>43271</v>
      </c>
      <c r="B72" s="80">
        <v>79</v>
      </c>
      <c r="C72" s="81" t="s">
        <v>131</v>
      </c>
      <c r="D72" s="81" t="s">
        <v>144</v>
      </c>
      <c r="E72" s="82"/>
      <c r="F72" s="82"/>
      <c r="I72" s="85"/>
      <c r="J72" s="85"/>
      <c r="K72" s="1"/>
    </row>
    <row r="73" spans="1:11" s="75" customFormat="1" ht="25.5">
      <c r="A73" s="87">
        <v>43271</v>
      </c>
      <c r="B73" s="80">
        <v>35</v>
      </c>
      <c r="C73" s="81" t="s">
        <v>131</v>
      </c>
      <c r="D73" s="81" t="s">
        <v>140</v>
      </c>
      <c r="E73" s="82"/>
      <c r="F73" s="82"/>
      <c r="I73" s="85"/>
      <c r="J73" s="85"/>
      <c r="K73" s="1"/>
    </row>
    <row r="74" spans="1:4" ht="12.75" hidden="1">
      <c r="A74" s="11"/>
      <c r="B74" s="50"/>
      <c r="C74" s="50"/>
      <c r="D74" s="50"/>
    </row>
    <row r="75" spans="1:4" ht="19.5" customHeight="1">
      <c r="A75" s="40" t="s">
        <v>4</v>
      </c>
      <c r="B75" s="45">
        <f>SUM(B37:B74)</f>
        <v>6330.15</v>
      </c>
      <c r="C75" s="71"/>
      <c r="D75" s="72"/>
    </row>
    <row r="76" spans="1:4" ht="5.25" customHeight="1">
      <c r="A76" s="27"/>
      <c r="B76" s="69"/>
      <c r="C76" s="69"/>
      <c r="D76" s="69"/>
    </row>
    <row r="77" spans="1:4" ht="19.5" customHeight="1">
      <c r="A77" s="106" t="s">
        <v>45</v>
      </c>
      <c r="B77" s="107"/>
      <c r="C77" s="107"/>
      <c r="D77" s="107"/>
    </row>
    <row r="78" spans="1:4" s="31" customFormat="1" ht="25.5" customHeight="1">
      <c r="A78" s="28" t="s">
        <v>0</v>
      </c>
      <c r="B78" s="29" t="s">
        <v>108</v>
      </c>
      <c r="C78" s="29" t="s">
        <v>37</v>
      </c>
      <c r="D78" s="29" t="s">
        <v>11</v>
      </c>
    </row>
    <row r="79" spans="1:4" ht="12.75" customHeight="1">
      <c r="A79" s="56"/>
      <c r="B79" s="54"/>
      <c r="C79" s="51"/>
      <c r="D79" s="51"/>
    </row>
    <row r="80" spans="1:4" ht="12.75">
      <c r="A80" s="87">
        <v>43060</v>
      </c>
      <c r="B80" s="54">
        <v>17.6</v>
      </c>
      <c r="C80" s="51" t="s">
        <v>61</v>
      </c>
      <c r="D80" s="51" t="s">
        <v>60</v>
      </c>
    </row>
    <row r="81" spans="1:10" s="75" customFormat="1" ht="12.75">
      <c r="A81" s="87">
        <v>43125</v>
      </c>
      <c r="B81" s="80">
        <v>12.5</v>
      </c>
      <c r="C81" s="81" t="s">
        <v>72</v>
      </c>
      <c r="D81" s="81" t="s">
        <v>98</v>
      </c>
      <c r="E81" s="82"/>
      <c r="F81" s="82"/>
      <c r="I81" s="85"/>
      <c r="J81" s="85"/>
    </row>
    <row r="82" spans="1:10" s="75" customFormat="1" ht="12.75">
      <c r="A82" s="87">
        <v>43199</v>
      </c>
      <c r="B82" s="80">
        <v>16.7</v>
      </c>
      <c r="C82" s="81" t="s">
        <v>99</v>
      </c>
      <c r="D82" s="81" t="s">
        <v>60</v>
      </c>
      <c r="E82" s="82"/>
      <c r="F82" s="82"/>
      <c r="I82" s="85"/>
      <c r="J82" s="85"/>
    </row>
    <row r="83" spans="1:4" ht="12.75" customHeight="1">
      <c r="A83" s="56"/>
      <c r="B83" s="54"/>
      <c r="C83" s="51"/>
      <c r="D83" s="51"/>
    </row>
    <row r="84" spans="1:4" ht="12.75" customHeight="1" hidden="1">
      <c r="A84" s="11"/>
      <c r="B84" s="50"/>
      <c r="C84" s="50"/>
      <c r="D84" s="50"/>
    </row>
    <row r="85" spans="1:4" ht="19.5" customHeight="1">
      <c r="A85" s="40" t="s">
        <v>4</v>
      </c>
      <c r="B85" s="45">
        <f>SUM(B79:B84)</f>
        <v>46.8</v>
      </c>
      <c r="C85" s="71"/>
      <c r="D85" s="72"/>
    </row>
    <row r="86" spans="1:4" ht="5.25" customHeight="1">
      <c r="A86" s="27"/>
      <c r="B86" s="69"/>
      <c r="C86" s="69"/>
      <c r="D86" s="69"/>
    </row>
    <row r="87" spans="1:4" s="8" customFormat="1" ht="34.5" customHeight="1">
      <c r="A87" s="32" t="s">
        <v>7</v>
      </c>
      <c r="B87" s="46">
        <f>B33+B75+B85</f>
        <v>30796.219999999998</v>
      </c>
      <c r="C87" s="9"/>
      <c r="D87" s="9"/>
    </row>
    <row r="88" spans="2:4" s="50" customFormat="1" ht="12.75">
      <c r="B88" s="38"/>
      <c r="C88" s="39"/>
      <c r="D88" s="39"/>
    </row>
    <row r="89" spans="1:4" ht="12.75">
      <c r="A89" s="27"/>
      <c r="B89" s="41"/>
      <c r="C89" s="41"/>
      <c r="D89" s="41"/>
    </row>
    <row r="90" spans="1:4" ht="12.75">
      <c r="A90" s="27"/>
      <c r="B90" s="41"/>
      <c r="C90" s="41"/>
      <c r="D90" s="41"/>
    </row>
    <row r="91" spans="1:4" ht="12.75">
      <c r="A91" s="27"/>
      <c r="B91" s="41"/>
      <c r="C91" s="41"/>
      <c r="D91" s="41"/>
    </row>
    <row r="92" spans="1:4" ht="12.75">
      <c r="A92" s="27"/>
      <c r="B92" s="41"/>
      <c r="C92" s="41"/>
      <c r="D92" s="41"/>
    </row>
    <row r="93" spans="1:4" ht="12.75">
      <c r="A93" s="27"/>
      <c r="B93" s="41"/>
      <c r="C93" s="41"/>
      <c r="D93" s="41"/>
    </row>
    <row r="94" spans="1:4" ht="12.75">
      <c r="A94" s="27"/>
      <c r="B94" s="41"/>
      <c r="C94" s="41"/>
      <c r="D94" s="41"/>
    </row>
    <row r="95" spans="1:4" ht="12.75">
      <c r="A95" s="27"/>
      <c r="B95" s="41"/>
      <c r="C95" s="41"/>
      <c r="D95" s="41"/>
    </row>
    <row r="96" spans="1:4" ht="12.75">
      <c r="A96" s="27"/>
      <c r="B96" s="41"/>
      <c r="C96" s="41"/>
      <c r="D96" s="41"/>
    </row>
    <row r="97" spans="1:4" ht="12.75">
      <c r="A97" s="27"/>
      <c r="B97" s="41"/>
      <c r="C97" s="41"/>
      <c r="D97" s="41"/>
    </row>
    <row r="98" spans="1:4" ht="12.75">
      <c r="A98" s="27"/>
      <c r="B98" s="41"/>
      <c r="C98" s="41"/>
      <c r="D98" s="41"/>
    </row>
    <row r="99" spans="1:4" ht="12.75">
      <c r="A99" s="27"/>
      <c r="B99" s="41"/>
      <c r="C99" s="41"/>
      <c r="D99" s="41"/>
    </row>
  </sheetData>
  <sheetProtection/>
  <mergeCells count="9">
    <mergeCell ref="A35:C35"/>
    <mergeCell ref="A77:D77"/>
    <mergeCell ref="A1:D1"/>
    <mergeCell ref="A7:D7"/>
    <mergeCell ref="B2:D2"/>
    <mergeCell ref="B3:D3"/>
    <mergeCell ref="B4:D4"/>
    <mergeCell ref="A5:D5"/>
    <mergeCell ref="A6:D6"/>
  </mergeCells>
  <printOptions gridLines="1"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2" width="23.57421875" style="15" customWidth="1"/>
    <col min="3" max="6" width="27.57421875" style="15" customWidth="1"/>
    <col min="7" max="16384" width="9.140625" style="16" customWidth="1"/>
  </cols>
  <sheetData>
    <row r="1" spans="1:6" ht="36" customHeight="1">
      <c r="A1" s="119" t="s">
        <v>22</v>
      </c>
      <c r="B1" s="119"/>
      <c r="C1" s="119"/>
      <c r="D1" s="119"/>
      <c r="E1" s="119"/>
      <c r="F1" s="119"/>
    </row>
    <row r="2" spans="1:7" ht="36" customHeight="1">
      <c r="A2" s="33" t="s">
        <v>8</v>
      </c>
      <c r="B2" s="111" t="str">
        <f>Travel!B2</f>
        <v>Civil Aviation Authority</v>
      </c>
      <c r="C2" s="111"/>
      <c r="D2" s="111"/>
      <c r="E2" s="111"/>
      <c r="F2" s="111"/>
      <c r="G2" s="34"/>
    </row>
    <row r="3" spans="1:7" ht="36" customHeight="1">
      <c r="A3" s="33" t="s">
        <v>9</v>
      </c>
      <c r="B3" s="112" t="str">
        <f>Travel!B3</f>
        <v>Graeme Harris</v>
      </c>
      <c r="C3" s="112"/>
      <c r="D3" s="112"/>
      <c r="E3" s="112"/>
      <c r="F3" s="112"/>
      <c r="G3" s="35"/>
    </row>
    <row r="4" spans="1:7" ht="36" customHeight="1">
      <c r="A4" s="33" t="s">
        <v>3</v>
      </c>
      <c r="B4" s="112" t="str">
        <f>Travel!B4</f>
        <v>1 July 2017 to 30 June 2018 (or specify applicable part year)*</v>
      </c>
      <c r="C4" s="112"/>
      <c r="D4" s="112"/>
      <c r="E4" s="112"/>
      <c r="F4" s="112"/>
      <c r="G4" s="35"/>
    </row>
    <row r="5" spans="1:6" s="14" customFormat="1" ht="35.25" customHeight="1">
      <c r="A5" s="123" t="s">
        <v>29</v>
      </c>
      <c r="B5" s="124"/>
      <c r="C5" s="125"/>
      <c r="D5" s="125"/>
      <c r="E5" s="125"/>
      <c r="F5" s="126"/>
    </row>
    <row r="6" spans="1:6" s="14" customFormat="1" ht="35.25" customHeight="1">
      <c r="A6" s="120" t="s">
        <v>38</v>
      </c>
      <c r="B6" s="121"/>
      <c r="C6" s="121"/>
      <c r="D6" s="121"/>
      <c r="E6" s="121"/>
      <c r="F6" s="122"/>
    </row>
    <row r="7" spans="1:6" s="3" customFormat="1" ht="30.75" customHeight="1">
      <c r="A7" s="117" t="s">
        <v>19</v>
      </c>
      <c r="B7" s="118"/>
      <c r="C7" s="5"/>
      <c r="D7" s="5"/>
      <c r="E7" s="5"/>
      <c r="F7" s="20"/>
    </row>
    <row r="8" spans="1:6" ht="25.5">
      <c r="A8" s="21" t="s">
        <v>0</v>
      </c>
      <c r="B8" s="29" t="s">
        <v>107</v>
      </c>
      <c r="C8" s="2" t="s">
        <v>5</v>
      </c>
      <c r="D8" s="2" t="s">
        <v>13</v>
      </c>
      <c r="E8" s="2" t="s">
        <v>12</v>
      </c>
      <c r="F8" s="10" t="s">
        <v>1</v>
      </c>
    </row>
    <row r="9" spans="1:6" ht="38.25">
      <c r="A9" s="66">
        <v>43054</v>
      </c>
      <c r="B9" s="57">
        <v>119.6</v>
      </c>
      <c r="C9" s="58" t="s">
        <v>52</v>
      </c>
      <c r="D9" s="58" t="s">
        <v>53</v>
      </c>
      <c r="E9" s="58" t="s">
        <v>51</v>
      </c>
      <c r="F9" s="59" t="s">
        <v>50</v>
      </c>
    </row>
    <row r="10" spans="1:8" ht="51">
      <c r="A10" s="93">
        <v>43062</v>
      </c>
      <c r="B10" s="94">
        <v>916.5</v>
      </c>
      <c r="C10" s="88" t="s">
        <v>58</v>
      </c>
      <c r="D10" s="58" t="s">
        <v>109</v>
      </c>
      <c r="E10" s="58" t="s">
        <v>59</v>
      </c>
      <c r="F10" s="59" t="s">
        <v>63</v>
      </c>
      <c r="H10" s="89"/>
    </row>
    <row r="11" spans="1:14" s="76" customFormat="1" ht="51">
      <c r="A11" s="93">
        <v>43164</v>
      </c>
      <c r="B11" s="94">
        <v>53</v>
      </c>
      <c r="C11" s="95" t="s">
        <v>100</v>
      </c>
      <c r="D11" s="88" t="s">
        <v>101</v>
      </c>
      <c r="E11" s="88" t="s">
        <v>111</v>
      </c>
      <c r="F11" s="90" t="s">
        <v>102</v>
      </c>
      <c r="G11" s="91"/>
      <c r="H11" s="92"/>
      <c r="I11" s="16"/>
      <c r="J11" s="16"/>
      <c r="K11" s="16"/>
      <c r="L11" s="16"/>
      <c r="M11" s="16"/>
      <c r="N11" s="16"/>
    </row>
    <row r="12" spans="1:14" s="76" customFormat="1" ht="51">
      <c r="A12" s="93">
        <v>43184</v>
      </c>
      <c r="B12" s="94">
        <v>127</v>
      </c>
      <c r="C12" s="88" t="s">
        <v>103</v>
      </c>
      <c r="D12" s="88" t="s">
        <v>104</v>
      </c>
      <c r="E12" s="88" t="s">
        <v>112</v>
      </c>
      <c r="F12" s="90" t="s">
        <v>110</v>
      </c>
      <c r="G12" s="91"/>
      <c r="H12" s="92"/>
      <c r="I12" s="16"/>
      <c r="J12" s="16"/>
      <c r="K12" s="16"/>
      <c r="L12" s="16"/>
      <c r="M12" s="16"/>
      <c r="N12" s="16"/>
    </row>
    <row r="13" spans="1:6" ht="12.75" hidden="1">
      <c r="A13" s="18"/>
      <c r="F13" s="19"/>
    </row>
    <row r="14" spans="1:6" s="17" customFormat="1" ht="25.5" customHeight="1" hidden="1">
      <c r="A14" s="18"/>
      <c r="B14" s="15"/>
      <c r="C14" s="15"/>
      <c r="D14" s="15"/>
      <c r="E14" s="15"/>
      <c r="F14" s="19"/>
    </row>
    <row r="15" spans="1:6" ht="24.75" customHeight="1">
      <c r="A15" s="42" t="s">
        <v>20</v>
      </c>
      <c r="B15" s="47">
        <f>SUM(B9:B14)</f>
        <v>1216.1</v>
      </c>
      <c r="C15" s="99"/>
      <c r="D15" s="103"/>
      <c r="E15" s="103"/>
      <c r="F15" s="101"/>
    </row>
    <row r="16" spans="1:6" ht="12.75">
      <c r="A16" s="43"/>
      <c r="B16" s="43"/>
      <c r="C16" s="43"/>
      <c r="D16" s="43"/>
      <c r="E16" s="43"/>
      <c r="F16" s="43"/>
    </row>
    <row r="17" spans="1:6" ht="12.75">
      <c r="A17" s="43"/>
      <c r="B17" s="43"/>
      <c r="C17" s="43"/>
      <c r="D17" s="43"/>
      <c r="E17" s="43"/>
      <c r="F17" s="43"/>
    </row>
    <row r="18" spans="1:6" ht="12.75">
      <c r="A18" s="43"/>
      <c r="B18" s="43"/>
      <c r="C18" s="43"/>
      <c r="D18" s="43"/>
      <c r="E18" s="43"/>
      <c r="F18" s="43"/>
    </row>
    <row r="19" spans="1:6" ht="12.75">
      <c r="A19" s="43"/>
      <c r="B19" s="43"/>
      <c r="C19" s="43"/>
      <c r="D19" s="43"/>
      <c r="E19" s="43"/>
      <c r="F19" s="43"/>
    </row>
    <row r="20" spans="1:6" ht="12.75">
      <c r="A20" s="43"/>
      <c r="B20" s="43"/>
      <c r="C20" s="43"/>
      <c r="D20" s="43"/>
      <c r="E20" s="43"/>
      <c r="F20" s="43"/>
    </row>
  </sheetData>
  <sheetProtection/>
  <mergeCells count="7">
    <mergeCell ref="A7:B7"/>
    <mergeCell ref="A1:F1"/>
    <mergeCell ref="A6:F6"/>
    <mergeCell ref="B2:F2"/>
    <mergeCell ref="B3:F3"/>
    <mergeCell ref="B4:F4"/>
    <mergeCell ref="A5:F5"/>
  </mergeCell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5" width="27.57421875" style="23" customWidth="1"/>
    <col min="6" max="16384" width="9.140625" style="26" customWidth="1"/>
  </cols>
  <sheetData>
    <row r="1" spans="1:6" ht="36" customHeight="1">
      <c r="A1" s="119" t="s">
        <v>22</v>
      </c>
      <c r="B1" s="119"/>
      <c r="C1" s="119"/>
      <c r="D1" s="119"/>
      <c r="E1" s="119"/>
      <c r="F1" s="48"/>
    </row>
    <row r="2" spans="1:7" ht="36" customHeight="1">
      <c r="A2" s="33" t="s">
        <v>8</v>
      </c>
      <c r="B2" s="111" t="str">
        <f>Travel!B2</f>
        <v>Civil Aviation Authority</v>
      </c>
      <c r="C2" s="111"/>
      <c r="D2" s="111"/>
      <c r="E2" s="111"/>
      <c r="F2" s="34"/>
      <c r="G2" s="34"/>
    </row>
    <row r="3" spans="1:7" ht="36" customHeight="1">
      <c r="A3" s="33" t="s">
        <v>9</v>
      </c>
      <c r="B3" s="112" t="str">
        <f>Travel!B3</f>
        <v>Graeme Harris</v>
      </c>
      <c r="C3" s="112"/>
      <c r="D3" s="112"/>
      <c r="E3" s="112"/>
      <c r="F3" s="35"/>
      <c r="G3" s="35"/>
    </row>
    <row r="4" spans="1:7" ht="36" customHeight="1">
      <c r="A4" s="33" t="s">
        <v>3</v>
      </c>
      <c r="B4" s="112" t="str">
        <f>Travel!B4</f>
        <v>1 July 2017 to 30 June 2018 (or specify applicable part year)*</v>
      </c>
      <c r="C4" s="112"/>
      <c r="D4" s="112"/>
      <c r="E4" s="112"/>
      <c r="F4" s="35"/>
      <c r="G4" s="35"/>
    </row>
    <row r="5" spans="1:5" ht="36" customHeight="1">
      <c r="A5" s="129" t="s">
        <v>30</v>
      </c>
      <c r="B5" s="130"/>
      <c r="C5" s="130"/>
      <c r="D5" s="130"/>
      <c r="E5" s="131"/>
    </row>
    <row r="6" spans="1:7" ht="19.5" customHeight="1">
      <c r="A6" s="127" t="s">
        <v>33</v>
      </c>
      <c r="B6" s="127"/>
      <c r="C6" s="127"/>
      <c r="D6" s="127"/>
      <c r="E6" s="128"/>
      <c r="F6" s="36"/>
      <c r="G6" s="36"/>
    </row>
    <row r="7" spans="1:5" ht="20.25" customHeight="1">
      <c r="A7" s="22" t="s">
        <v>18</v>
      </c>
      <c r="B7" s="5"/>
      <c r="C7" s="5"/>
      <c r="D7" s="5"/>
      <c r="E7" s="20"/>
    </row>
    <row r="8" spans="1:5" ht="25.5">
      <c r="A8" s="21" t="s">
        <v>0</v>
      </c>
      <c r="B8" s="2" t="s">
        <v>28</v>
      </c>
      <c r="C8" s="2" t="s">
        <v>25</v>
      </c>
      <c r="D8" s="2" t="s">
        <v>106</v>
      </c>
      <c r="E8" s="10" t="s">
        <v>39</v>
      </c>
    </row>
    <row r="9" spans="1:5" ht="25.5">
      <c r="A9" s="66" t="s">
        <v>46</v>
      </c>
      <c r="B9" s="58" t="s">
        <v>47</v>
      </c>
      <c r="C9" s="58" t="s">
        <v>48</v>
      </c>
      <c r="D9" s="57">
        <v>495</v>
      </c>
      <c r="E9" s="59" t="s">
        <v>49</v>
      </c>
    </row>
    <row r="10" spans="1:7" ht="38.25">
      <c r="A10" s="60" t="s">
        <v>79</v>
      </c>
      <c r="B10" s="102" t="s">
        <v>105</v>
      </c>
      <c r="C10" s="88" t="s">
        <v>113</v>
      </c>
      <c r="D10" s="94">
        <v>750</v>
      </c>
      <c r="E10" s="59" t="s">
        <v>78</v>
      </c>
      <c r="F10" s="70"/>
      <c r="G10" s="96"/>
    </row>
    <row r="11" spans="1:5" ht="12.75" hidden="1">
      <c r="A11" s="24"/>
      <c r="E11" s="25"/>
    </row>
    <row r="12" spans="1:5" ht="27.75" customHeight="1">
      <c r="A12" s="42" t="s">
        <v>21</v>
      </c>
      <c r="B12" s="98" t="s">
        <v>114</v>
      </c>
      <c r="C12" s="99"/>
      <c r="D12" s="100">
        <f>SUM(D9:D11)</f>
        <v>1245</v>
      </c>
      <c r="E12" s="101"/>
    </row>
  </sheetData>
  <sheetProtection/>
  <mergeCells count="6">
    <mergeCell ref="A1:E1"/>
    <mergeCell ref="A6:E6"/>
    <mergeCell ref="B2:E2"/>
    <mergeCell ref="B3:E3"/>
    <mergeCell ref="B4:E4"/>
    <mergeCell ref="A5:E5"/>
  </mergeCell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2" width="23.57421875" style="12" customWidth="1"/>
    <col min="3" max="5" width="27.57421875" style="12" customWidth="1"/>
    <col min="6" max="16384" width="9.140625" style="13" customWidth="1"/>
  </cols>
  <sheetData>
    <row r="1" spans="1:5" ht="36" customHeight="1">
      <c r="A1" s="119" t="s">
        <v>22</v>
      </c>
      <c r="B1" s="119"/>
      <c r="C1" s="119"/>
      <c r="D1" s="119"/>
      <c r="E1" s="119"/>
    </row>
    <row r="2" spans="1:5" ht="36" customHeight="1">
      <c r="A2" s="33" t="s">
        <v>8</v>
      </c>
      <c r="B2" s="111" t="str">
        <f>Travel!B2</f>
        <v>Civil Aviation Authority</v>
      </c>
      <c r="C2" s="111"/>
      <c r="D2" s="111"/>
      <c r="E2" s="111"/>
    </row>
    <row r="3" spans="1:5" ht="36" customHeight="1">
      <c r="A3" s="33" t="s">
        <v>9</v>
      </c>
      <c r="B3" s="112" t="str">
        <f>Travel!B3</f>
        <v>Graeme Harris</v>
      </c>
      <c r="C3" s="112"/>
      <c r="D3" s="112"/>
      <c r="E3" s="112"/>
    </row>
    <row r="4" spans="1:5" ht="36" customHeight="1">
      <c r="A4" s="33" t="s">
        <v>3</v>
      </c>
      <c r="B4" s="112" t="str">
        <f>Travel!B4</f>
        <v>1 July 2017 to 30 June 2018 (or specify applicable part year)*</v>
      </c>
      <c r="C4" s="112"/>
      <c r="D4" s="112"/>
      <c r="E4" s="112"/>
    </row>
    <row r="5" spans="1:5" ht="36" customHeight="1">
      <c r="A5" s="113" t="s">
        <v>32</v>
      </c>
      <c r="B5" s="140"/>
      <c r="C5" s="125"/>
      <c r="D5" s="125"/>
      <c r="E5" s="126"/>
    </row>
    <row r="6" spans="1:5" ht="36" customHeight="1">
      <c r="A6" s="137" t="s">
        <v>31</v>
      </c>
      <c r="B6" s="138"/>
      <c r="C6" s="138"/>
      <c r="D6" s="138"/>
      <c r="E6" s="139"/>
    </row>
    <row r="7" spans="1:5" ht="36" customHeight="1">
      <c r="A7" s="135" t="s">
        <v>6</v>
      </c>
      <c r="B7" s="136"/>
      <c r="C7" s="5"/>
      <c r="D7" s="5"/>
      <c r="E7" s="20"/>
    </row>
    <row r="8" spans="1:5" ht="25.5">
      <c r="A8" s="21" t="s">
        <v>0</v>
      </c>
      <c r="B8" s="29" t="s">
        <v>108</v>
      </c>
      <c r="C8" s="2" t="s">
        <v>26</v>
      </c>
      <c r="D8" s="2" t="s">
        <v>24</v>
      </c>
      <c r="E8" s="10" t="s">
        <v>2</v>
      </c>
    </row>
    <row r="9" spans="1:7" ht="12.75">
      <c r="A9" s="77">
        <v>42936</v>
      </c>
      <c r="B9" s="78">
        <v>98.34</v>
      </c>
      <c r="C9" s="58" t="s">
        <v>73</v>
      </c>
      <c r="D9" s="58" t="s">
        <v>74</v>
      </c>
      <c r="E9" s="59" t="s">
        <v>75</v>
      </c>
      <c r="G9" s="97"/>
    </row>
    <row r="10" spans="1:5" ht="12.75">
      <c r="A10" s="77">
        <v>42967</v>
      </c>
      <c r="B10" s="78">
        <v>144.51999999999998</v>
      </c>
      <c r="C10" s="58" t="s">
        <v>73</v>
      </c>
      <c r="D10" s="58" t="s">
        <v>74</v>
      </c>
      <c r="E10" s="59" t="s">
        <v>75</v>
      </c>
    </row>
    <row r="11" spans="1:5" ht="12.75">
      <c r="A11" s="77">
        <v>42998</v>
      </c>
      <c r="B11" s="78">
        <v>454.78999999999996</v>
      </c>
      <c r="C11" s="58" t="s">
        <v>73</v>
      </c>
      <c r="D11" s="58" t="s">
        <v>74</v>
      </c>
      <c r="E11" s="59" t="s">
        <v>75</v>
      </c>
    </row>
    <row r="12" spans="1:5" ht="12.75">
      <c r="A12" s="77">
        <v>43028</v>
      </c>
      <c r="B12" s="78">
        <v>73.45</v>
      </c>
      <c r="C12" s="58" t="s">
        <v>73</v>
      </c>
      <c r="D12" s="58" t="s">
        <v>74</v>
      </c>
      <c r="E12" s="59" t="s">
        <v>75</v>
      </c>
    </row>
    <row r="13" spans="1:5" ht="12.75">
      <c r="A13" s="77">
        <v>43059</v>
      </c>
      <c r="B13" s="78">
        <v>73.65</v>
      </c>
      <c r="C13" s="58" t="s">
        <v>73</v>
      </c>
      <c r="D13" s="58" t="s">
        <v>74</v>
      </c>
      <c r="E13" s="59" t="s">
        <v>75</v>
      </c>
    </row>
    <row r="14" spans="1:5" ht="12.75">
      <c r="A14" s="77">
        <v>43089</v>
      </c>
      <c r="B14" s="78">
        <v>147.2</v>
      </c>
      <c r="C14" s="58" t="s">
        <v>73</v>
      </c>
      <c r="D14" s="58" t="s">
        <v>74</v>
      </c>
      <c r="E14" s="59" t="s">
        <v>75</v>
      </c>
    </row>
    <row r="15" spans="1:5" ht="12.75">
      <c r="A15" s="77">
        <v>43120</v>
      </c>
      <c r="B15" s="78">
        <v>133.57999999999998</v>
      </c>
      <c r="C15" s="58" t="s">
        <v>73</v>
      </c>
      <c r="D15" s="58" t="s">
        <v>74</v>
      </c>
      <c r="E15" s="59" t="s">
        <v>75</v>
      </c>
    </row>
    <row r="16" spans="1:5" ht="12.75">
      <c r="A16" s="77">
        <v>43151</v>
      </c>
      <c r="B16" s="78">
        <v>61.95</v>
      </c>
      <c r="C16" s="58" t="s">
        <v>73</v>
      </c>
      <c r="D16" s="58" t="s">
        <v>74</v>
      </c>
      <c r="E16" s="59" t="s">
        <v>75</v>
      </c>
    </row>
    <row r="17" spans="1:5" ht="12.75">
      <c r="A17" s="77">
        <v>43179</v>
      </c>
      <c r="B17" s="78">
        <v>61.95</v>
      </c>
      <c r="C17" s="58" t="s">
        <v>73</v>
      </c>
      <c r="D17" s="58" t="s">
        <v>74</v>
      </c>
      <c r="E17" s="59" t="s">
        <v>75</v>
      </c>
    </row>
    <row r="18" spans="1:5" ht="12.75">
      <c r="A18" s="77">
        <v>43210</v>
      </c>
      <c r="B18" s="78">
        <v>62.150000000000006</v>
      </c>
      <c r="C18" s="58" t="s">
        <v>73</v>
      </c>
      <c r="D18" s="58" t="s">
        <v>74</v>
      </c>
      <c r="E18" s="59" t="s">
        <v>75</v>
      </c>
    </row>
    <row r="19" spans="1:5" ht="12.75">
      <c r="A19" s="77">
        <v>43240</v>
      </c>
      <c r="B19" s="78">
        <v>98.29</v>
      </c>
      <c r="C19" s="58" t="s">
        <v>73</v>
      </c>
      <c r="D19" s="58" t="s">
        <v>74</v>
      </c>
      <c r="E19" s="59" t="s">
        <v>75</v>
      </c>
    </row>
    <row r="20" spans="1:5" ht="12.75">
      <c r="A20" s="77">
        <v>43271</v>
      </c>
      <c r="B20" s="78">
        <v>254.44</v>
      </c>
      <c r="C20" s="58" t="s">
        <v>73</v>
      </c>
      <c r="D20" s="58" t="s">
        <v>74</v>
      </c>
      <c r="E20" s="59" t="s">
        <v>75</v>
      </c>
    </row>
    <row r="21" spans="1:5" ht="13.5" customHeight="1">
      <c r="A21" s="132" t="s">
        <v>14</v>
      </c>
      <c r="B21" s="134">
        <f>SUM(B9:B20)</f>
        <v>1664.3100000000002</v>
      </c>
      <c r="C21" s="61"/>
      <c r="D21" s="62"/>
      <c r="E21" s="63"/>
    </row>
    <row r="22" spans="1:5" ht="13.5" customHeight="1">
      <c r="A22" s="133"/>
      <c r="B22" s="133"/>
      <c r="C22" s="64"/>
      <c r="D22" s="65"/>
      <c r="E22" s="49"/>
    </row>
    <row r="23" spans="1:6" ht="12.75">
      <c r="A23" s="16"/>
      <c r="B23" s="16"/>
      <c r="C23" s="16"/>
      <c r="D23" s="16"/>
      <c r="E23" s="16"/>
      <c r="F23" s="16"/>
    </row>
    <row r="24" spans="1:6" ht="12.75">
      <c r="A24" s="18"/>
      <c r="B24" s="15"/>
      <c r="C24" s="15"/>
      <c r="D24" s="15"/>
      <c r="E24" s="37"/>
      <c r="F24" s="16"/>
    </row>
    <row r="25" spans="1:6" ht="12.75">
      <c r="A25" s="18"/>
      <c r="B25" s="15"/>
      <c r="C25" s="15"/>
      <c r="D25" s="15"/>
      <c r="E25" s="37"/>
      <c r="F25" s="16"/>
    </row>
    <row r="26" spans="1:6" ht="12.75">
      <c r="A26" s="18"/>
      <c r="B26" s="15"/>
      <c r="C26" s="15"/>
      <c r="D26" s="15"/>
      <c r="E26" s="37"/>
      <c r="F26" s="16"/>
    </row>
    <row r="27" spans="1:5" ht="12.75">
      <c r="A27" s="37"/>
      <c r="B27" s="37"/>
      <c r="C27" s="37"/>
      <c r="D27" s="37"/>
      <c r="E27" s="37"/>
    </row>
    <row r="28" spans="1:5" ht="12.75">
      <c r="A28" s="37"/>
      <c r="B28" s="37"/>
      <c r="C28" s="37"/>
      <c r="D28" s="37"/>
      <c r="E28" s="37"/>
    </row>
  </sheetData>
  <sheetProtection/>
  <mergeCells count="9">
    <mergeCell ref="A21:A22"/>
    <mergeCell ref="B21:B22"/>
    <mergeCell ref="A1:E1"/>
    <mergeCell ref="A7:B7"/>
    <mergeCell ref="B2:E2"/>
    <mergeCell ref="B3:E3"/>
    <mergeCell ref="B4:E4"/>
    <mergeCell ref="A6:E6"/>
    <mergeCell ref="A5:E5"/>
  </mergeCell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2018-07-31T03:50:11Z</dcterms:created>
  <dcterms:modified xsi:type="dcterms:W3CDTF">2018-07-31T03:50:53Z</dcterms:modified>
  <cp:category/>
  <cp:version/>
  <cp:contentType/>
  <cp:contentStatus/>
</cp:coreProperties>
</file>